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Users\rlopezv\Documents\DESMI-RLV\OMI\OMI 2023\Visas\"/>
    </mc:Choice>
  </mc:AlternateContent>
  <bookViews>
    <workbookView xWindow="-120" yWindow="-120" windowWidth="29040" windowHeight="15840" firstSheet="2" activeTab="2"/>
  </bookViews>
  <sheets>
    <sheet name="Índice" sheetId="33" r:id="rId1"/>
    <sheet name="V.1. Totalvisas" sheetId="10" r:id="rId2"/>
    <sheet name="V.2. Totalvisasinmig" sheetId="6" r:id="rId3"/>
    <sheet name="V.3. Visasporpaísycondmig" sheetId="24" r:id="rId4"/>
    <sheet name="V.4. Totalvisasnoinmigcat" sheetId="28" r:id="rId5"/>
    <sheet name="V.5. Principalesclasenoinmig" sheetId="5" r:id="rId6"/>
    <sheet name="V.6. Totalvisasnoinmigmx" sheetId="30" r:id="rId7"/>
    <sheet name="V.7. Principalescategoinmi" sheetId="34" r:id="rId8"/>
    <sheet name="V.8. InmigranteMx" sheetId="25" r:id="rId9"/>
    <sheet name="V.9. Principalescategonoinmig" sheetId="35" r:id="rId10"/>
  </sheets>
  <definedNames>
    <definedName name="_xlnm._FilterDatabase" localSheetId="3" hidden="1">'V.3. Visasporpaísycondmig'!$B$241:$AO$252</definedName>
    <definedName name="_xlnm._FilterDatabase" localSheetId="5" hidden="1">'V.5. Principalesclasenoinmig'!#REF!</definedName>
  </definedNames>
  <calcPr calcId="152511" iterate="1" iterateCount="100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9" i="35" l="1"/>
  <c r="AA210" i="24"/>
  <c r="Y5" i="25"/>
  <c r="W20" i="25"/>
  <c r="X20" i="25"/>
  <c r="Y20" i="25"/>
  <c r="V20" i="25"/>
  <c r="S59" i="25" l="1"/>
  <c r="R59" i="25"/>
  <c r="Q59" i="25"/>
  <c r="P59" i="25"/>
  <c r="O5" i="25"/>
  <c r="M59" i="25"/>
  <c r="N59" i="25"/>
  <c r="O59" i="25"/>
  <c r="W7" i="25"/>
  <c r="J59" i="25"/>
  <c r="K59" i="25"/>
  <c r="L59" i="25"/>
  <c r="T59" i="25"/>
  <c r="U59" i="25"/>
  <c r="V59" i="25"/>
  <c r="W59" i="25"/>
  <c r="X59" i="25"/>
  <c r="Y59" i="25"/>
  <c r="E59" i="25"/>
  <c r="F59" i="25"/>
  <c r="G59" i="25"/>
  <c r="H59" i="25"/>
  <c r="I59" i="25"/>
  <c r="D59" i="25"/>
  <c r="C59" i="25"/>
  <c r="D67" i="25"/>
  <c r="E67" i="25"/>
  <c r="F67" i="25"/>
  <c r="G67" i="25"/>
  <c r="H67" i="25"/>
  <c r="I67" i="25"/>
  <c r="J67" i="25"/>
  <c r="K67" i="25"/>
  <c r="L67" i="25"/>
  <c r="M67" i="25"/>
  <c r="N67" i="25"/>
  <c r="O67" i="25"/>
  <c r="P67" i="25"/>
  <c r="Q67" i="25"/>
  <c r="R67" i="25"/>
  <c r="S67" i="25"/>
  <c r="T67" i="25"/>
  <c r="U67" i="25"/>
  <c r="V67" i="25"/>
  <c r="W67" i="25"/>
  <c r="X67" i="25"/>
  <c r="Y67" i="25"/>
  <c r="C67" i="25"/>
  <c r="D45" i="25"/>
  <c r="E45" i="25"/>
  <c r="F45" i="25"/>
  <c r="G45" i="25"/>
  <c r="H45" i="25"/>
  <c r="I45" i="25"/>
  <c r="J45" i="25"/>
  <c r="K45" i="25"/>
  <c r="L45" i="25"/>
  <c r="M45" i="25"/>
  <c r="N45" i="25"/>
  <c r="O45" i="25"/>
  <c r="P45" i="25"/>
  <c r="Q45" i="25"/>
  <c r="R45" i="25"/>
  <c r="S45" i="25"/>
  <c r="T45" i="25"/>
  <c r="U45" i="25"/>
  <c r="V45" i="25"/>
  <c r="W45" i="25"/>
  <c r="X45" i="25"/>
  <c r="Y45" i="25"/>
  <c r="C45" i="25"/>
  <c r="X7" i="25"/>
  <c r="Y7" i="25"/>
  <c r="AB6" i="34"/>
  <c r="AC6" i="34"/>
  <c r="AA9" i="6"/>
  <c r="AA22" i="6"/>
  <c r="AA48" i="6"/>
  <c r="AA71" i="6"/>
  <c r="AA63" i="6"/>
  <c r="AA6" i="34"/>
  <c r="Z6" i="34"/>
  <c r="AA16" i="34"/>
  <c r="AC16" i="34"/>
  <c r="AC22" i="6"/>
  <c r="C22" i="6"/>
  <c r="D22" i="6"/>
  <c r="E22" i="6"/>
  <c r="F22" i="6"/>
  <c r="G22" i="6"/>
  <c r="H22" i="6"/>
  <c r="I22" i="6"/>
  <c r="J22" i="6"/>
  <c r="K22" i="6"/>
  <c r="L22" i="6"/>
  <c r="M22" i="6"/>
  <c r="N22" i="6"/>
  <c r="O22" i="6"/>
  <c r="P22" i="6"/>
  <c r="Q22" i="6"/>
  <c r="R22" i="6"/>
  <c r="S22" i="6"/>
  <c r="T22" i="6"/>
  <c r="U22" i="6"/>
  <c r="V22" i="6"/>
  <c r="W22" i="6"/>
  <c r="X22" i="6"/>
  <c r="Y22" i="6"/>
  <c r="AB22" i="6"/>
  <c r="Z22" i="6"/>
  <c r="AC71" i="6"/>
  <c r="AB71" i="6"/>
  <c r="AC63" i="6"/>
  <c r="D48" i="6"/>
  <c r="E48" i="6"/>
  <c r="F48" i="6"/>
  <c r="G48" i="6"/>
  <c r="H48" i="6"/>
  <c r="I48" i="6"/>
  <c r="J48" i="6"/>
  <c r="K48" i="6"/>
  <c r="L48" i="6"/>
  <c r="M48" i="6"/>
  <c r="N48" i="6"/>
  <c r="O48" i="6"/>
  <c r="P48" i="6"/>
  <c r="Q48" i="6"/>
  <c r="R48" i="6"/>
  <c r="S48" i="6"/>
  <c r="T48" i="6"/>
  <c r="U48" i="6"/>
  <c r="V48" i="6"/>
  <c r="W48" i="6"/>
  <c r="X48" i="6"/>
  <c r="Y48" i="6"/>
  <c r="Z48" i="6"/>
  <c r="AB48" i="6"/>
  <c r="AC48" i="6"/>
  <c r="C48" i="6"/>
  <c r="D63" i="6"/>
  <c r="E63" i="6"/>
  <c r="F63" i="6"/>
  <c r="G63" i="6"/>
  <c r="H63" i="6"/>
  <c r="I63" i="6"/>
  <c r="J63" i="6"/>
  <c r="K63" i="6"/>
  <c r="L63" i="6"/>
  <c r="M63" i="6"/>
  <c r="N63" i="6"/>
  <c r="O63" i="6"/>
  <c r="P63" i="6"/>
  <c r="Q63" i="6"/>
  <c r="R63" i="6"/>
  <c r="S63" i="6"/>
  <c r="T63" i="6"/>
  <c r="U63" i="6"/>
  <c r="V63" i="6"/>
  <c r="W63" i="6"/>
  <c r="X63" i="6"/>
  <c r="Y63" i="6"/>
  <c r="Z63" i="6"/>
  <c r="C63" i="6"/>
  <c r="D9" i="6"/>
  <c r="E9" i="6"/>
  <c r="F9" i="6"/>
  <c r="G9" i="6"/>
  <c r="H9" i="6"/>
  <c r="I9" i="6"/>
  <c r="J9" i="6"/>
  <c r="K9" i="6"/>
  <c r="L9" i="6"/>
  <c r="M9" i="6"/>
  <c r="N9" i="6"/>
  <c r="O9" i="6"/>
  <c r="P9" i="6"/>
  <c r="Q9" i="6"/>
  <c r="R9" i="6"/>
  <c r="S9" i="6"/>
  <c r="T9" i="6"/>
  <c r="U9" i="6"/>
  <c r="V9" i="6"/>
  <c r="W9" i="6"/>
  <c r="X9" i="6"/>
  <c r="Y9" i="6"/>
  <c r="Z9" i="6"/>
  <c r="AB9" i="6"/>
  <c r="AC9" i="6"/>
  <c r="C9" i="6"/>
  <c r="AB16" i="34"/>
  <c r="C30" i="10"/>
  <c r="E16" i="34"/>
  <c r="D16" i="34"/>
  <c r="F16" i="34"/>
  <c r="G16" i="34"/>
  <c r="H16" i="34"/>
  <c r="I16" i="34"/>
  <c r="J16" i="34"/>
  <c r="K16" i="34"/>
  <c r="L16" i="34"/>
  <c r="M16" i="34"/>
  <c r="N16" i="34"/>
  <c r="O16" i="34"/>
  <c r="P16" i="34"/>
  <c r="Q16" i="34"/>
  <c r="R16" i="34"/>
  <c r="S16" i="34"/>
  <c r="T16" i="34"/>
  <c r="U16" i="34"/>
  <c r="V16" i="34"/>
  <c r="W16" i="34"/>
  <c r="X16" i="34"/>
  <c r="Y16" i="34"/>
  <c r="Z16" i="34"/>
  <c r="C16" i="34"/>
  <c r="AB8" i="30"/>
  <c r="AC8" i="30"/>
  <c r="AB35" i="5"/>
  <c r="AA35" i="5"/>
  <c r="AB5" i="5"/>
  <c r="AA5" i="5"/>
  <c r="W5" i="25" l="1"/>
  <c r="X5" i="25"/>
  <c r="AA7" i="6"/>
  <c r="P7" i="6"/>
  <c r="J7" i="6"/>
  <c r="D7" i="6"/>
  <c r="Z7" i="6"/>
  <c r="R7" i="6"/>
  <c r="Y7" i="6"/>
  <c r="X7" i="6"/>
  <c r="H7" i="6"/>
  <c r="F7" i="6"/>
  <c r="U7" i="6"/>
  <c r="M7" i="6"/>
  <c r="E7" i="6"/>
  <c r="Q7" i="6"/>
  <c r="I7" i="6"/>
  <c r="T7" i="6"/>
  <c r="AC7" i="6"/>
  <c r="L7" i="6"/>
  <c r="V7" i="6"/>
  <c r="N7" i="6"/>
  <c r="S7" i="6"/>
  <c r="K7" i="6"/>
  <c r="W7" i="6"/>
  <c r="O7" i="6"/>
  <c r="G7" i="6"/>
  <c r="C7" i="6"/>
  <c r="AA8" i="28" l="1"/>
  <c r="AB8" i="28"/>
  <c r="Z8" i="28"/>
  <c r="AI255" i="24"/>
  <c r="AI254" i="24"/>
  <c r="AM255" i="24"/>
  <c r="AM254" i="24"/>
  <c r="AI126" i="24"/>
  <c r="AI191" i="24"/>
  <c r="AI164" i="24"/>
  <c r="AI115" i="24"/>
  <c r="AI135" i="24"/>
  <c r="AI162" i="24"/>
  <c r="AI171" i="24"/>
  <c r="AI133" i="24"/>
  <c r="AI157" i="24"/>
  <c r="AI138" i="24"/>
  <c r="AI120" i="24"/>
  <c r="AI123" i="24"/>
  <c r="AI151" i="24"/>
  <c r="AI131" i="24"/>
  <c r="AI127" i="24"/>
  <c r="AI160" i="24"/>
  <c r="AI154" i="24"/>
  <c r="AI150" i="24"/>
  <c r="AI152" i="24"/>
  <c r="AI185" i="24"/>
  <c r="AI130" i="24"/>
  <c r="AI142" i="24"/>
  <c r="AI128" i="24"/>
  <c r="AI188" i="24"/>
  <c r="AI155" i="24"/>
  <c r="AI158" i="24"/>
  <c r="AI153" i="24"/>
  <c r="AI109" i="24"/>
  <c r="AI192" i="24"/>
  <c r="AI161" i="24"/>
  <c r="AI177" i="24"/>
  <c r="AI137" i="24"/>
  <c r="AI167" i="24"/>
  <c r="AI187" i="24"/>
  <c r="AI136" i="24"/>
  <c r="AI159" i="24"/>
  <c r="AI165" i="24"/>
  <c r="AI176" i="24"/>
  <c r="AI178" i="24"/>
  <c r="AI173" i="24"/>
  <c r="AI179" i="24"/>
  <c r="AI193" i="24"/>
  <c r="AI110" i="24"/>
  <c r="AI118" i="24"/>
  <c r="AI186" i="24"/>
  <c r="AI121" i="24"/>
  <c r="AI143" i="24"/>
  <c r="AI145" i="24"/>
  <c r="AI134" i="24"/>
  <c r="AI163" i="24"/>
  <c r="AI146" i="24"/>
  <c r="AI180" i="24"/>
  <c r="AI144" i="24"/>
  <c r="AI147" i="24"/>
  <c r="AI114" i="24"/>
  <c r="AI125" i="24"/>
  <c r="AI141" i="24"/>
  <c r="AI111" i="24"/>
  <c r="AI140" i="24"/>
  <c r="AI182" i="24"/>
  <c r="AI172" i="24"/>
  <c r="AI112" i="24"/>
  <c r="AI156" i="24"/>
  <c r="AI113" i="24"/>
  <c r="AI184" i="24"/>
  <c r="AI169" i="24"/>
  <c r="AI117" i="24"/>
  <c r="AI116" i="24"/>
  <c r="AI175" i="24"/>
  <c r="AI168" i="24"/>
  <c r="AI170" i="24"/>
  <c r="AI189" i="24"/>
  <c r="AI108" i="24"/>
  <c r="AI174" i="24"/>
  <c r="AI190" i="24"/>
  <c r="AI132" i="24"/>
  <c r="AI148" i="24"/>
  <c r="AI129" i="24"/>
  <c r="AI122" i="24"/>
  <c r="AI149" i="24"/>
  <c r="AI166" i="24"/>
  <c r="AI119" i="24"/>
  <c r="AI181" i="24"/>
  <c r="AI124" i="24"/>
  <c r="AI139" i="24"/>
  <c r="AI183" i="24"/>
  <c r="AM18" i="24" l="1"/>
  <c r="AM252" i="24"/>
  <c r="AM251" i="24"/>
  <c r="AM250" i="24"/>
  <c r="AM249" i="24"/>
  <c r="AM248" i="24"/>
  <c r="AM247" i="24"/>
  <c r="AM246" i="24"/>
  <c r="AM245" i="24"/>
  <c r="AM244" i="24"/>
  <c r="AM243" i="24"/>
  <c r="AM242" i="24"/>
  <c r="AM241" i="24"/>
  <c r="AI252" i="24"/>
  <c r="AI251" i="24"/>
  <c r="AI250" i="24"/>
  <c r="AI249" i="24"/>
  <c r="AI248" i="24"/>
  <c r="AI247" i="24"/>
  <c r="AI246" i="24"/>
  <c r="AI245" i="24"/>
  <c r="AI244" i="24"/>
  <c r="AI243" i="24"/>
  <c r="AI242" i="24"/>
  <c r="AI241" i="24"/>
  <c r="AE252" i="24"/>
  <c r="AE251" i="24"/>
  <c r="AE250" i="24"/>
  <c r="AE249" i="24"/>
  <c r="AE248" i="24"/>
  <c r="AE247" i="24"/>
  <c r="AE246" i="24"/>
  <c r="AE245" i="24"/>
  <c r="AE244" i="24"/>
  <c r="AE243" i="24"/>
  <c r="AE242" i="24"/>
  <c r="AE241" i="24"/>
  <c r="AA252" i="24"/>
  <c r="AA251" i="24"/>
  <c r="AA250" i="24"/>
  <c r="AA249" i="24"/>
  <c r="AA248" i="24"/>
  <c r="AA247" i="24"/>
  <c r="AA246" i="24"/>
  <c r="AA245" i="24"/>
  <c r="AA244" i="24"/>
  <c r="AA243" i="24"/>
  <c r="AA242" i="24"/>
  <c r="AA241" i="24"/>
  <c r="W252" i="24"/>
  <c r="W251" i="24"/>
  <c r="W250" i="24"/>
  <c r="W249" i="24"/>
  <c r="W248" i="24"/>
  <c r="W247" i="24"/>
  <c r="W246" i="24"/>
  <c r="W245" i="24"/>
  <c r="W244" i="24"/>
  <c r="W243" i="24"/>
  <c r="W242" i="24"/>
  <c r="W241" i="24"/>
  <c r="S252" i="24"/>
  <c r="S251" i="24"/>
  <c r="S250" i="24"/>
  <c r="S249" i="24"/>
  <c r="S248" i="24"/>
  <c r="S247" i="24"/>
  <c r="S246" i="24"/>
  <c r="S245" i="24"/>
  <c r="S244" i="24"/>
  <c r="S243" i="24"/>
  <c r="S242" i="24"/>
  <c r="S241" i="24"/>
  <c r="O252" i="24"/>
  <c r="O251" i="24"/>
  <c r="O250" i="24"/>
  <c r="O249" i="24"/>
  <c r="O248" i="24"/>
  <c r="O247" i="24"/>
  <c r="O246" i="24"/>
  <c r="O245" i="24"/>
  <c r="O244" i="24"/>
  <c r="O243" i="24"/>
  <c r="O242" i="24"/>
  <c r="O241" i="24"/>
  <c r="K252" i="24"/>
  <c r="K251" i="24"/>
  <c r="K250" i="24"/>
  <c r="K249" i="24"/>
  <c r="K248" i="24"/>
  <c r="K247" i="24"/>
  <c r="K246" i="24"/>
  <c r="K245" i="24"/>
  <c r="K244" i="24"/>
  <c r="K243" i="24"/>
  <c r="K242" i="24"/>
  <c r="K241" i="24"/>
  <c r="G252" i="24"/>
  <c r="G251" i="24"/>
  <c r="G250" i="24"/>
  <c r="G249" i="24"/>
  <c r="G248" i="24"/>
  <c r="G247" i="24"/>
  <c r="G246" i="24"/>
  <c r="G245" i="24"/>
  <c r="G244" i="24"/>
  <c r="G243" i="24"/>
  <c r="G242" i="24"/>
  <c r="G241" i="24"/>
  <c r="C242" i="24"/>
  <c r="C243" i="24"/>
  <c r="C244" i="24"/>
  <c r="C245" i="24"/>
  <c r="C246" i="24"/>
  <c r="C247" i="24"/>
  <c r="C248" i="24"/>
  <c r="C249" i="24"/>
  <c r="C250" i="24"/>
  <c r="C251" i="24"/>
  <c r="C252" i="24"/>
  <c r="C241" i="24"/>
  <c r="AM233" i="24"/>
  <c r="AM232" i="24"/>
  <c r="AM231" i="24"/>
  <c r="AM224" i="24"/>
  <c r="AM230" i="24"/>
  <c r="AM229" i="24"/>
  <c r="AM228" i="24"/>
  <c r="AM238" i="24"/>
  <c r="AM237" i="24"/>
  <c r="AM235" i="24"/>
  <c r="AM227" i="24"/>
  <c r="AM226" i="24"/>
  <c r="AM221" i="24"/>
  <c r="AM223" i="24"/>
  <c r="AM225" i="24"/>
  <c r="AM222" i="24"/>
  <c r="AM234" i="24"/>
  <c r="AM236" i="24"/>
  <c r="AM220" i="24"/>
  <c r="AI233" i="24"/>
  <c r="AI232" i="24"/>
  <c r="AI231" i="24"/>
  <c r="AI224" i="24"/>
  <c r="AI230" i="24"/>
  <c r="AI229" i="24"/>
  <c r="AI228" i="24"/>
  <c r="AI238" i="24"/>
  <c r="AI237" i="24"/>
  <c r="AI235" i="24"/>
  <c r="AI227" i="24"/>
  <c r="AI226" i="24"/>
  <c r="AI221" i="24"/>
  <c r="AI223" i="24"/>
  <c r="AI225" i="24"/>
  <c r="AI222" i="24"/>
  <c r="AI234" i="24"/>
  <c r="AI236" i="24"/>
  <c r="AI220" i="24"/>
  <c r="AE233" i="24"/>
  <c r="AE232" i="24"/>
  <c r="AE231" i="24"/>
  <c r="AE224" i="24"/>
  <c r="AE230" i="24"/>
  <c r="AE229" i="24"/>
  <c r="AE228" i="24"/>
  <c r="AE238" i="24"/>
  <c r="AE237" i="24"/>
  <c r="AE235" i="24"/>
  <c r="AE227" i="24"/>
  <c r="AE226" i="24"/>
  <c r="AE221" i="24"/>
  <c r="AE223" i="24"/>
  <c r="AE225" i="24"/>
  <c r="AE222" i="24"/>
  <c r="AE234" i="24"/>
  <c r="AE236" i="24"/>
  <c r="AE220" i="24"/>
  <c r="AA233" i="24"/>
  <c r="AA232" i="24"/>
  <c r="AA231" i="24"/>
  <c r="AA224" i="24"/>
  <c r="AA230" i="24"/>
  <c r="AA229" i="24"/>
  <c r="AA228" i="24"/>
  <c r="AA238" i="24"/>
  <c r="AA237" i="24"/>
  <c r="AA235" i="24"/>
  <c r="AA227" i="24"/>
  <c r="AA226" i="24"/>
  <c r="AA221" i="24"/>
  <c r="AA223" i="24"/>
  <c r="AA225" i="24"/>
  <c r="AA222" i="24"/>
  <c r="AA234" i="24"/>
  <c r="AA236" i="24"/>
  <c r="AA220" i="24"/>
  <c r="W233" i="24"/>
  <c r="W232" i="24"/>
  <c r="W231" i="24"/>
  <c r="W224" i="24"/>
  <c r="W230" i="24"/>
  <c r="W229" i="24"/>
  <c r="W228" i="24"/>
  <c r="W238" i="24"/>
  <c r="W237" i="24"/>
  <c r="W235" i="24"/>
  <c r="W227" i="24"/>
  <c r="W226" i="24"/>
  <c r="W221" i="24"/>
  <c r="W223" i="24"/>
  <c r="W225" i="24"/>
  <c r="W222" i="24"/>
  <c r="W234" i="24"/>
  <c r="W236" i="24"/>
  <c r="W220" i="24"/>
  <c r="S233" i="24"/>
  <c r="S232" i="24"/>
  <c r="S231" i="24"/>
  <c r="S224" i="24"/>
  <c r="S230" i="24"/>
  <c r="S229" i="24"/>
  <c r="S228" i="24"/>
  <c r="S238" i="24"/>
  <c r="S237" i="24"/>
  <c r="S235" i="24"/>
  <c r="S227" i="24"/>
  <c r="S226" i="24"/>
  <c r="S221" i="24"/>
  <c r="S223" i="24"/>
  <c r="S225" i="24"/>
  <c r="S222" i="24"/>
  <c r="S234" i="24"/>
  <c r="S236" i="24"/>
  <c r="S220" i="24"/>
  <c r="O233" i="24"/>
  <c r="O232" i="24"/>
  <c r="O231" i="24"/>
  <c r="O224" i="24"/>
  <c r="O230" i="24"/>
  <c r="O229" i="24"/>
  <c r="O228" i="24"/>
  <c r="O238" i="24"/>
  <c r="O237" i="24"/>
  <c r="O235" i="24"/>
  <c r="O227" i="24"/>
  <c r="O226" i="24"/>
  <c r="O221" i="24"/>
  <c r="O223" i="24"/>
  <c r="O225" i="24"/>
  <c r="O222" i="24"/>
  <c r="O234" i="24"/>
  <c r="O236" i="24"/>
  <c r="O220" i="24"/>
  <c r="K233" i="24"/>
  <c r="K232" i="24"/>
  <c r="K231" i="24"/>
  <c r="K224" i="24"/>
  <c r="K230" i="24"/>
  <c r="K229" i="24"/>
  <c r="K228" i="24"/>
  <c r="K238" i="24"/>
  <c r="K237" i="24"/>
  <c r="K235" i="24"/>
  <c r="K227" i="24"/>
  <c r="K226" i="24"/>
  <c r="K221" i="24"/>
  <c r="K223" i="24"/>
  <c r="K225" i="24"/>
  <c r="K222" i="24"/>
  <c r="K234" i="24"/>
  <c r="K236" i="24"/>
  <c r="K220" i="24"/>
  <c r="G233" i="24"/>
  <c r="G232" i="24"/>
  <c r="G231" i="24"/>
  <c r="G224" i="24"/>
  <c r="G230" i="24"/>
  <c r="G229" i="24"/>
  <c r="G228" i="24"/>
  <c r="G238" i="24"/>
  <c r="G237" i="24"/>
  <c r="G235" i="24"/>
  <c r="G227" i="24"/>
  <c r="G226" i="24"/>
  <c r="G221" i="24"/>
  <c r="G223" i="24"/>
  <c r="G225" i="24"/>
  <c r="G222" i="24"/>
  <c r="G234" i="24"/>
  <c r="G236" i="24"/>
  <c r="G220" i="24"/>
  <c r="C236" i="24"/>
  <c r="C234" i="24"/>
  <c r="C222" i="24"/>
  <c r="C225" i="24"/>
  <c r="C223" i="24"/>
  <c r="C221" i="24"/>
  <c r="C226" i="24"/>
  <c r="C227" i="24"/>
  <c r="C235" i="24"/>
  <c r="C237" i="24"/>
  <c r="C238" i="24"/>
  <c r="C228" i="24"/>
  <c r="C229" i="24"/>
  <c r="C230" i="24"/>
  <c r="C224" i="24"/>
  <c r="C231" i="24"/>
  <c r="C232" i="24"/>
  <c r="C233" i="24"/>
  <c r="C220" i="24"/>
  <c r="C217" i="24"/>
  <c r="C215" i="24"/>
  <c r="C216" i="24"/>
  <c r="C214" i="24"/>
  <c r="C212" i="24"/>
  <c r="C211" i="24"/>
  <c r="C210" i="24"/>
  <c r="C209" i="24"/>
  <c r="C208" i="24"/>
  <c r="C207" i="24"/>
  <c r="C206" i="24"/>
  <c r="C205" i="24"/>
  <c r="C204" i="24"/>
  <c r="C213" i="24"/>
  <c r="C203" i="24"/>
  <c r="C202" i="24"/>
  <c r="C201" i="24"/>
  <c r="C200" i="24"/>
  <c r="C199" i="24"/>
  <c r="C198" i="24"/>
  <c r="C197" i="24"/>
  <c r="C196" i="24"/>
  <c r="G217" i="24"/>
  <c r="G215" i="24"/>
  <c r="G216" i="24"/>
  <c r="G214" i="24"/>
  <c r="G212" i="24"/>
  <c r="G211" i="24"/>
  <c r="G210" i="24"/>
  <c r="G209" i="24"/>
  <c r="G208" i="24"/>
  <c r="G207" i="24"/>
  <c r="G206" i="24"/>
  <c r="G205" i="24"/>
  <c r="G204" i="24"/>
  <c r="G213" i="24"/>
  <c r="G203" i="24"/>
  <c r="G202" i="24"/>
  <c r="G201" i="24"/>
  <c r="G200" i="24"/>
  <c r="G199" i="24"/>
  <c r="G198" i="24"/>
  <c r="G197" i="24"/>
  <c r="G196" i="24"/>
  <c r="K217" i="24"/>
  <c r="K215" i="24"/>
  <c r="K216" i="24"/>
  <c r="K214" i="24"/>
  <c r="K212" i="24"/>
  <c r="K211" i="24"/>
  <c r="K210" i="24"/>
  <c r="K209" i="24"/>
  <c r="K208" i="24"/>
  <c r="K207" i="24"/>
  <c r="K206" i="24"/>
  <c r="K205" i="24"/>
  <c r="K204" i="24"/>
  <c r="K213" i="24"/>
  <c r="K203" i="24"/>
  <c r="K202" i="24"/>
  <c r="K201" i="24"/>
  <c r="K200" i="24"/>
  <c r="K199" i="24"/>
  <c r="K198" i="24"/>
  <c r="K197" i="24"/>
  <c r="K196" i="24"/>
  <c r="O217" i="24"/>
  <c r="O215" i="24"/>
  <c r="O216" i="24"/>
  <c r="O214" i="24"/>
  <c r="O212" i="24"/>
  <c r="O211" i="24"/>
  <c r="O210" i="24"/>
  <c r="O209" i="24"/>
  <c r="O208" i="24"/>
  <c r="O207" i="24"/>
  <c r="O206" i="24"/>
  <c r="O205" i="24"/>
  <c r="O204" i="24"/>
  <c r="O213" i="24"/>
  <c r="O203" i="24"/>
  <c r="O202" i="24"/>
  <c r="O201" i="24"/>
  <c r="O200" i="24"/>
  <c r="O199" i="24"/>
  <c r="O198" i="24"/>
  <c r="O197" i="24"/>
  <c r="O196" i="24"/>
  <c r="S217" i="24"/>
  <c r="S215" i="24"/>
  <c r="S216" i="24"/>
  <c r="S214" i="24"/>
  <c r="S212" i="24"/>
  <c r="S211" i="24"/>
  <c r="S210" i="24"/>
  <c r="S209" i="24"/>
  <c r="S208" i="24"/>
  <c r="S207" i="24"/>
  <c r="S206" i="24"/>
  <c r="S205" i="24"/>
  <c r="S204" i="24"/>
  <c r="S213" i="24"/>
  <c r="S203" i="24"/>
  <c r="S202" i="24"/>
  <c r="S201" i="24"/>
  <c r="S200" i="24"/>
  <c r="S199" i="24"/>
  <c r="S198" i="24"/>
  <c r="S197" i="24"/>
  <c r="S196" i="24"/>
  <c r="W217" i="24"/>
  <c r="W215" i="24"/>
  <c r="W216" i="24"/>
  <c r="W214" i="24"/>
  <c r="W212" i="24"/>
  <c r="W211" i="24"/>
  <c r="W210" i="24"/>
  <c r="W209" i="24"/>
  <c r="W208" i="24"/>
  <c r="W207" i="24"/>
  <c r="W206" i="24"/>
  <c r="W205" i="24"/>
  <c r="W204" i="24"/>
  <c r="W213" i="24"/>
  <c r="W203" i="24"/>
  <c r="W202" i="24"/>
  <c r="W201" i="24"/>
  <c r="W200" i="24"/>
  <c r="W199" i="24"/>
  <c r="W198" i="24"/>
  <c r="W197" i="24"/>
  <c r="W196" i="24"/>
  <c r="AA217" i="24"/>
  <c r="AA215" i="24"/>
  <c r="AA216" i="24"/>
  <c r="AA214" i="24"/>
  <c r="AA212" i="24"/>
  <c r="AA211" i="24"/>
  <c r="AA209" i="24"/>
  <c r="AA208" i="24"/>
  <c r="AA207" i="24"/>
  <c r="AA206" i="24"/>
  <c r="AA205" i="24"/>
  <c r="AA204" i="24"/>
  <c r="AA213" i="24"/>
  <c r="AA203" i="24"/>
  <c r="AA202" i="24"/>
  <c r="AA201" i="24"/>
  <c r="AA200" i="24"/>
  <c r="AA199" i="24"/>
  <c r="AA198" i="24"/>
  <c r="AA197" i="24"/>
  <c r="AA196" i="24"/>
  <c r="AE217" i="24"/>
  <c r="AE215" i="24"/>
  <c r="AE216" i="24"/>
  <c r="AE214" i="24"/>
  <c r="AE212" i="24"/>
  <c r="AE211" i="24"/>
  <c r="AE210" i="24"/>
  <c r="AE209" i="24"/>
  <c r="AE208" i="24"/>
  <c r="AE207" i="24"/>
  <c r="AE206" i="24"/>
  <c r="AE205" i="24"/>
  <c r="AE204" i="24"/>
  <c r="AE213" i="24"/>
  <c r="AE203" i="24"/>
  <c r="AE202" i="24"/>
  <c r="AE201" i="24"/>
  <c r="AE200" i="24"/>
  <c r="AE199" i="24"/>
  <c r="AE198" i="24"/>
  <c r="AE197" i="24"/>
  <c r="AE196" i="24"/>
  <c r="AM217" i="24"/>
  <c r="AM215" i="24"/>
  <c r="AM216" i="24"/>
  <c r="AM214" i="24"/>
  <c r="AM212" i="24"/>
  <c r="AM211" i="24"/>
  <c r="AM210" i="24"/>
  <c r="AM209" i="24"/>
  <c r="AM208" i="24"/>
  <c r="AM207" i="24"/>
  <c r="AM206" i="24"/>
  <c r="AM205" i="24"/>
  <c r="AM204" i="24"/>
  <c r="AM213" i="24"/>
  <c r="AM203" i="24"/>
  <c r="AM202" i="24"/>
  <c r="AM201" i="24"/>
  <c r="AM200" i="24"/>
  <c r="AM199" i="24"/>
  <c r="AM198" i="24"/>
  <c r="AM197" i="24"/>
  <c r="AM196" i="24"/>
  <c r="AI107" i="24"/>
  <c r="AI106" i="24" s="1"/>
  <c r="AI197" i="24"/>
  <c r="AI198" i="24"/>
  <c r="AI199" i="24"/>
  <c r="AI200" i="24"/>
  <c r="AI201" i="24"/>
  <c r="AI202" i="24"/>
  <c r="AI203" i="24"/>
  <c r="AI213" i="24"/>
  <c r="AI204" i="24"/>
  <c r="AI205" i="24"/>
  <c r="AI206" i="24"/>
  <c r="AI207" i="24"/>
  <c r="AI208" i="24"/>
  <c r="AI209" i="24"/>
  <c r="AI210" i="24"/>
  <c r="AI211" i="24"/>
  <c r="AI212" i="24"/>
  <c r="AI214" i="24"/>
  <c r="AI216" i="24"/>
  <c r="AI215" i="24"/>
  <c r="AI217" i="24"/>
  <c r="AI196" i="24"/>
  <c r="AM104" i="24"/>
  <c r="AM103" i="24"/>
  <c r="AM76" i="24"/>
  <c r="AM102" i="24"/>
  <c r="AM100" i="24"/>
  <c r="AM93" i="24"/>
  <c r="AM85" i="24"/>
  <c r="AM72" i="24"/>
  <c r="AI104" i="24"/>
  <c r="AI103" i="24"/>
  <c r="AI76" i="24"/>
  <c r="AI102" i="24"/>
  <c r="AI100" i="24"/>
  <c r="AI98" i="24"/>
  <c r="AI99" i="24"/>
  <c r="AI97" i="24"/>
  <c r="AI65" i="24"/>
  <c r="AI96" i="24"/>
  <c r="AI77" i="24"/>
  <c r="AI66" i="24"/>
  <c r="AI95" i="24"/>
  <c r="AI94" i="24"/>
  <c r="AI93" i="24"/>
  <c r="AI92" i="24"/>
  <c r="AI91" i="24"/>
  <c r="AI90" i="24"/>
  <c r="AI89" i="24"/>
  <c r="AI88" i="24"/>
  <c r="AI87" i="24"/>
  <c r="AI86" i="24"/>
  <c r="AI75" i="24"/>
  <c r="AI74" i="24"/>
  <c r="AI85" i="24"/>
  <c r="AI84" i="24"/>
  <c r="AI83" i="24"/>
  <c r="AI81" i="24"/>
  <c r="AI82" i="24"/>
  <c r="AI80" i="24"/>
  <c r="AI79" i="24"/>
  <c r="AI78" i="24"/>
  <c r="AI101" i="24"/>
  <c r="AI73" i="24"/>
  <c r="AI72" i="24"/>
  <c r="AI70" i="24"/>
  <c r="AI71" i="24"/>
  <c r="AI69" i="24"/>
  <c r="AI68" i="24"/>
  <c r="AI67" i="24"/>
  <c r="AI64" i="24"/>
  <c r="AM192" i="24"/>
  <c r="AM191" i="24"/>
  <c r="AM190" i="24"/>
  <c r="AM188" i="24"/>
  <c r="AM189" i="24"/>
  <c r="AM185" i="24"/>
  <c r="AM184" i="24"/>
  <c r="AM183" i="24"/>
  <c r="AM129" i="24"/>
  <c r="AM128" i="24"/>
  <c r="AM127" i="24"/>
  <c r="AM182" i="24"/>
  <c r="AM181" i="24"/>
  <c r="AM177" i="24"/>
  <c r="AM175" i="24"/>
  <c r="AM174" i="24"/>
  <c r="AM156" i="24"/>
  <c r="AM169" i="24"/>
  <c r="AM168" i="24"/>
  <c r="AM112" i="24"/>
  <c r="AM164" i="24"/>
  <c r="AM140" i="24"/>
  <c r="AM111" i="24"/>
  <c r="AM141" i="24"/>
  <c r="AM125" i="24"/>
  <c r="AM114" i="24"/>
  <c r="AM166" i="24"/>
  <c r="AM162" i="24"/>
  <c r="AM161" i="24"/>
  <c r="AM160" i="24"/>
  <c r="AM158" i="24"/>
  <c r="AM157" i="24"/>
  <c r="AM155" i="24"/>
  <c r="AM154" i="24"/>
  <c r="AM153" i="24"/>
  <c r="AM152" i="24"/>
  <c r="AM150" i="24"/>
  <c r="AM151" i="24"/>
  <c r="AM149" i="24"/>
  <c r="AM148" i="24"/>
  <c r="AM139" i="24"/>
  <c r="AM142" i="24"/>
  <c r="AM138" i="24"/>
  <c r="AM135" i="24"/>
  <c r="AM147" i="24"/>
  <c r="AM144" i="24"/>
  <c r="AM180" i="24"/>
  <c r="AM146" i="24"/>
  <c r="AM163" i="24"/>
  <c r="AM134" i="24"/>
  <c r="AM145" i="24"/>
  <c r="AM143" i="24"/>
  <c r="AM121" i="24"/>
  <c r="AM118" i="24"/>
  <c r="AM110" i="24"/>
  <c r="AM170" i="24"/>
  <c r="AM108" i="24"/>
  <c r="AM133" i="24"/>
  <c r="AM179" i="24"/>
  <c r="AM173" i="24"/>
  <c r="AM178" i="24"/>
  <c r="AM176" i="24"/>
  <c r="AM165" i="24"/>
  <c r="AM159" i="24"/>
  <c r="AM136" i="24"/>
  <c r="AM167" i="24"/>
  <c r="AM137" i="24"/>
  <c r="AM132" i="24"/>
  <c r="AM131" i="24"/>
  <c r="AM130" i="24"/>
  <c r="AM126" i="24"/>
  <c r="AM171" i="24"/>
  <c r="AM123" i="24"/>
  <c r="AM124" i="24"/>
  <c r="AM122" i="24"/>
  <c r="AM120" i="24"/>
  <c r="AM117" i="24"/>
  <c r="AM119" i="24"/>
  <c r="AM116" i="24"/>
  <c r="AM115" i="24"/>
  <c r="AM113" i="24"/>
  <c r="AM109" i="24"/>
  <c r="AM107" i="24"/>
  <c r="AE107" i="24"/>
  <c r="AE192" i="24"/>
  <c r="AE191" i="24"/>
  <c r="AE190" i="24"/>
  <c r="AE188" i="24"/>
  <c r="AE189" i="24"/>
  <c r="AE185" i="24"/>
  <c r="AE184" i="24"/>
  <c r="AE183" i="24"/>
  <c r="AE129" i="24"/>
  <c r="AE128" i="24"/>
  <c r="AE127" i="24"/>
  <c r="AE182" i="24"/>
  <c r="AE181" i="24"/>
  <c r="AE177" i="24"/>
  <c r="AE175" i="24"/>
  <c r="AE174" i="24"/>
  <c r="AE156" i="24"/>
  <c r="AE169" i="24"/>
  <c r="AE168" i="24"/>
  <c r="AE112" i="24"/>
  <c r="AE164" i="24"/>
  <c r="AE140" i="24"/>
  <c r="AE111" i="24"/>
  <c r="AE141" i="24"/>
  <c r="AE125" i="24"/>
  <c r="AE114" i="24"/>
  <c r="AE166" i="24"/>
  <c r="AE162" i="24"/>
  <c r="AE161" i="24"/>
  <c r="AE160" i="24"/>
  <c r="AE158" i="24"/>
  <c r="AE157" i="24"/>
  <c r="AE155" i="24"/>
  <c r="AE154" i="24"/>
  <c r="AE153" i="24"/>
  <c r="AE152" i="24"/>
  <c r="AE150" i="24"/>
  <c r="AE151" i="24"/>
  <c r="AE149" i="24"/>
  <c r="AE148" i="24"/>
  <c r="AE139" i="24"/>
  <c r="AE142" i="24"/>
  <c r="AE138" i="24"/>
  <c r="AE135" i="24"/>
  <c r="AE147" i="24"/>
  <c r="AE144" i="24"/>
  <c r="AE180" i="24"/>
  <c r="AE146" i="24"/>
  <c r="AE163" i="24"/>
  <c r="AE134" i="24"/>
  <c r="AE145" i="24"/>
  <c r="AE143" i="24"/>
  <c r="AE121" i="24"/>
  <c r="AE186" i="24"/>
  <c r="AE118" i="24"/>
  <c r="AE110" i="24"/>
  <c r="AE170" i="24"/>
  <c r="AE108" i="24"/>
  <c r="AE133" i="24"/>
  <c r="AE193" i="24"/>
  <c r="AE179" i="24"/>
  <c r="AE173" i="24"/>
  <c r="AE178" i="24"/>
  <c r="AE176" i="24"/>
  <c r="AE165" i="24"/>
  <c r="AE159" i="24"/>
  <c r="AE136" i="24"/>
  <c r="AE187" i="24"/>
  <c r="AE167" i="24"/>
  <c r="AE137" i="24"/>
  <c r="AE132" i="24"/>
  <c r="AE131" i="24"/>
  <c r="AE130" i="24"/>
  <c r="AE126" i="24"/>
  <c r="AE171" i="24"/>
  <c r="AE123" i="24"/>
  <c r="AE124" i="24"/>
  <c r="AE122" i="24"/>
  <c r="AE120" i="24"/>
  <c r="AE117" i="24"/>
  <c r="AE119" i="24"/>
  <c r="AE116" i="24"/>
  <c r="AE115" i="24"/>
  <c r="AE113" i="24"/>
  <c r="AE109" i="24"/>
  <c r="AA172" i="24"/>
  <c r="AA192" i="24"/>
  <c r="AA191" i="24"/>
  <c r="AA190" i="24"/>
  <c r="AA188" i="24"/>
  <c r="AA189" i="24"/>
  <c r="AA185" i="24"/>
  <c r="AA184" i="24"/>
  <c r="AA183" i="24"/>
  <c r="AA129" i="24"/>
  <c r="AA128" i="24"/>
  <c r="AA127" i="24"/>
  <c r="AA182" i="24"/>
  <c r="AA181" i="24"/>
  <c r="AA177" i="24"/>
  <c r="AA175" i="24"/>
  <c r="AA174" i="24"/>
  <c r="AA156" i="24"/>
  <c r="AA169" i="24"/>
  <c r="AA168" i="24"/>
  <c r="AA112" i="24"/>
  <c r="AA164" i="24"/>
  <c r="AA140" i="24"/>
  <c r="AA111" i="24"/>
  <c r="AA141" i="24"/>
  <c r="AA125" i="24"/>
  <c r="AA114" i="24"/>
  <c r="AA166" i="24"/>
  <c r="AA162" i="24"/>
  <c r="AA161" i="24"/>
  <c r="AA160" i="24"/>
  <c r="AA158" i="24"/>
  <c r="AA157" i="24"/>
  <c r="AA155" i="24"/>
  <c r="AA154" i="24"/>
  <c r="AA153" i="24"/>
  <c r="AA152" i="24"/>
  <c r="AA150" i="24"/>
  <c r="AA151" i="24"/>
  <c r="AA149" i="24"/>
  <c r="AA148" i="24"/>
  <c r="AA139" i="24"/>
  <c r="AA142" i="24"/>
  <c r="AA138" i="24"/>
  <c r="AA135" i="24"/>
  <c r="AA147" i="24"/>
  <c r="AA144" i="24"/>
  <c r="AA180" i="24"/>
  <c r="AA146" i="24"/>
  <c r="AA163" i="24"/>
  <c r="AA134" i="24"/>
  <c r="AA145" i="24"/>
  <c r="AA143" i="24"/>
  <c r="AA121" i="24"/>
  <c r="AA186" i="24"/>
  <c r="AA118" i="24"/>
  <c r="AA110" i="24"/>
  <c r="AA170" i="24"/>
  <c r="AA108" i="24"/>
  <c r="AA133" i="24"/>
  <c r="AA193" i="24"/>
  <c r="AA179" i="24"/>
  <c r="AA173" i="24"/>
  <c r="AA178" i="24"/>
  <c r="AA176" i="24"/>
  <c r="AA165" i="24"/>
  <c r="AA159" i="24"/>
  <c r="AA136" i="24"/>
  <c r="AA187" i="24"/>
  <c r="AA167" i="24"/>
  <c r="AA137" i="24"/>
  <c r="AA132" i="24"/>
  <c r="AA131" i="24"/>
  <c r="AA130" i="24"/>
  <c r="AA126" i="24"/>
  <c r="AA171" i="24"/>
  <c r="AA123" i="24"/>
  <c r="AA124" i="24"/>
  <c r="AA122" i="24"/>
  <c r="AA120" i="24"/>
  <c r="AA117" i="24"/>
  <c r="AA119" i="24"/>
  <c r="AA116" i="24"/>
  <c r="AA115" i="24"/>
  <c r="AA113" i="24"/>
  <c r="AA109" i="24"/>
  <c r="AA107" i="24"/>
  <c r="W172" i="24"/>
  <c r="W192" i="24"/>
  <c r="W191" i="24"/>
  <c r="W190" i="24"/>
  <c r="W188" i="24"/>
  <c r="W189" i="24"/>
  <c r="W185" i="24"/>
  <c r="W184" i="24"/>
  <c r="W183" i="24"/>
  <c r="W129" i="24"/>
  <c r="W128" i="24"/>
  <c r="W127" i="24"/>
  <c r="W182" i="24"/>
  <c r="W181" i="24"/>
  <c r="W177" i="24"/>
  <c r="W175" i="24"/>
  <c r="W174" i="24"/>
  <c r="W156" i="24"/>
  <c r="W169" i="24"/>
  <c r="W168" i="24"/>
  <c r="W112" i="24"/>
  <c r="W164" i="24"/>
  <c r="W140" i="24"/>
  <c r="W111" i="24"/>
  <c r="W141" i="24"/>
  <c r="W125" i="24"/>
  <c r="W114" i="24"/>
  <c r="W166" i="24"/>
  <c r="W162" i="24"/>
  <c r="W161" i="24"/>
  <c r="W160" i="24"/>
  <c r="W158" i="24"/>
  <c r="W157" i="24"/>
  <c r="W155" i="24"/>
  <c r="W154" i="24"/>
  <c r="W153" i="24"/>
  <c r="W152" i="24"/>
  <c r="W150" i="24"/>
  <c r="W151" i="24"/>
  <c r="W149" i="24"/>
  <c r="W148" i="24"/>
  <c r="W139" i="24"/>
  <c r="W142" i="24"/>
  <c r="W138" i="24"/>
  <c r="W135" i="24"/>
  <c r="W147" i="24"/>
  <c r="W144" i="24"/>
  <c r="W180" i="24"/>
  <c r="W146" i="24"/>
  <c r="W163" i="24"/>
  <c r="W134" i="24"/>
  <c r="W145" i="24"/>
  <c r="W143" i="24"/>
  <c r="W121" i="24"/>
  <c r="W186" i="24"/>
  <c r="W118" i="24"/>
  <c r="W110" i="24"/>
  <c r="W170" i="24"/>
  <c r="W108" i="24"/>
  <c r="W133" i="24"/>
  <c r="W193" i="24"/>
  <c r="W179" i="24"/>
  <c r="W173" i="24"/>
  <c r="W178" i="24"/>
  <c r="W176" i="24"/>
  <c r="W165" i="24"/>
  <c r="W159" i="24"/>
  <c r="W136" i="24"/>
  <c r="W187" i="24"/>
  <c r="W167" i="24"/>
  <c r="W137" i="24"/>
  <c r="W132" i="24"/>
  <c r="W131" i="24"/>
  <c r="W130" i="24"/>
  <c r="W126" i="24"/>
  <c r="W171" i="24"/>
  <c r="W123" i="24"/>
  <c r="W124" i="24"/>
  <c r="W122" i="24"/>
  <c r="W120" i="24"/>
  <c r="W117" i="24"/>
  <c r="W119" i="24"/>
  <c r="W116" i="24"/>
  <c r="W115" i="24"/>
  <c r="W113" i="24"/>
  <c r="W109" i="24"/>
  <c r="W107" i="24"/>
  <c r="S172" i="24"/>
  <c r="S192" i="24"/>
  <c r="S191" i="24"/>
  <c r="S190" i="24"/>
  <c r="S188" i="24"/>
  <c r="S189" i="24"/>
  <c r="S185" i="24"/>
  <c r="S184" i="24"/>
  <c r="S183" i="24"/>
  <c r="S129" i="24"/>
  <c r="S128" i="24"/>
  <c r="S127" i="24"/>
  <c r="S182" i="24"/>
  <c r="S181" i="24"/>
  <c r="S177" i="24"/>
  <c r="S175" i="24"/>
  <c r="S174" i="24"/>
  <c r="S156" i="24"/>
  <c r="S169" i="24"/>
  <c r="S168" i="24"/>
  <c r="S112" i="24"/>
  <c r="S164" i="24"/>
  <c r="S140" i="24"/>
  <c r="S111" i="24"/>
  <c r="S141" i="24"/>
  <c r="S125" i="24"/>
  <c r="S114" i="24"/>
  <c r="S166" i="24"/>
  <c r="S162" i="24"/>
  <c r="S161" i="24"/>
  <c r="S160" i="24"/>
  <c r="S158" i="24"/>
  <c r="S157" i="24"/>
  <c r="S155" i="24"/>
  <c r="S154" i="24"/>
  <c r="S153" i="24"/>
  <c r="S152" i="24"/>
  <c r="S150" i="24"/>
  <c r="S151" i="24"/>
  <c r="S149" i="24"/>
  <c r="S148" i="24"/>
  <c r="S139" i="24"/>
  <c r="S142" i="24"/>
  <c r="S138" i="24"/>
  <c r="S135" i="24"/>
  <c r="S147" i="24"/>
  <c r="S144" i="24"/>
  <c r="S180" i="24"/>
  <c r="S146" i="24"/>
  <c r="S163" i="24"/>
  <c r="S134" i="24"/>
  <c r="S145" i="24"/>
  <c r="S143" i="24"/>
  <c r="S121" i="24"/>
  <c r="S186" i="24"/>
  <c r="S118" i="24"/>
  <c r="S110" i="24"/>
  <c r="S170" i="24"/>
  <c r="S108" i="24"/>
  <c r="S133" i="24"/>
  <c r="S193" i="24"/>
  <c r="S179" i="24"/>
  <c r="S173" i="24"/>
  <c r="S178" i="24"/>
  <c r="S176" i="24"/>
  <c r="S165" i="24"/>
  <c r="S159" i="24"/>
  <c r="S136" i="24"/>
  <c r="S187" i="24"/>
  <c r="S167" i="24"/>
  <c r="S137" i="24"/>
  <c r="S132" i="24"/>
  <c r="S131" i="24"/>
  <c r="S130" i="24"/>
  <c r="S126" i="24"/>
  <c r="S171" i="24"/>
  <c r="S123" i="24"/>
  <c r="S124" i="24"/>
  <c r="S122" i="24"/>
  <c r="S120" i="24"/>
  <c r="S117" i="24"/>
  <c r="S119" i="24"/>
  <c r="S116" i="24"/>
  <c r="S115" i="24"/>
  <c r="S113" i="24"/>
  <c r="S109" i="24"/>
  <c r="S107" i="24"/>
  <c r="O172" i="24"/>
  <c r="O192" i="24"/>
  <c r="O191" i="24"/>
  <c r="O190" i="24"/>
  <c r="O188" i="24"/>
  <c r="O189" i="24"/>
  <c r="O185" i="24"/>
  <c r="O184" i="24"/>
  <c r="O183" i="24"/>
  <c r="O129" i="24"/>
  <c r="O128" i="24"/>
  <c r="O127" i="24"/>
  <c r="O182" i="24"/>
  <c r="O181" i="24"/>
  <c r="O177" i="24"/>
  <c r="O175" i="24"/>
  <c r="O174" i="24"/>
  <c r="O156" i="24"/>
  <c r="O169" i="24"/>
  <c r="O168" i="24"/>
  <c r="O112" i="24"/>
  <c r="O164" i="24"/>
  <c r="O140" i="24"/>
  <c r="O111" i="24"/>
  <c r="O141" i="24"/>
  <c r="O125" i="24"/>
  <c r="O114" i="24"/>
  <c r="O166" i="24"/>
  <c r="O162" i="24"/>
  <c r="O161" i="24"/>
  <c r="O160" i="24"/>
  <c r="O158" i="24"/>
  <c r="O157" i="24"/>
  <c r="O155" i="24"/>
  <c r="O154" i="24"/>
  <c r="O153" i="24"/>
  <c r="O152" i="24"/>
  <c r="O150" i="24"/>
  <c r="O151" i="24"/>
  <c r="O149" i="24"/>
  <c r="O148" i="24"/>
  <c r="O139" i="24"/>
  <c r="O142" i="24"/>
  <c r="O138" i="24"/>
  <c r="O135" i="24"/>
  <c r="O147" i="24"/>
  <c r="O144" i="24"/>
  <c r="O180" i="24"/>
  <c r="O146" i="24"/>
  <c r="O163" i="24"/>
  <c r="O134" i="24"/>
  <c r="O145" i="24"/>
  <c r="O143" i="24"/>
  <c r="O121" i="24"/>
  <c r="O186" i="24"/>
  <c r="O118" i="24"/>
  <c r="O110" i="24"/>
  <c r="O170" i="24"/>
  <c r="O108" i="24"/>
  <c r="O133" i="24"/>
  <c r="O193" i="24"/>
  <c r="O179" i="24"/>
  <c r="O173" i="24"/>
  <c r="O178" i="24"/>
  <c r="O176" i="24"/>
  <c r="O165" i="24"/>
  <c r="O159" i="24"/>
  <c r="O136" i="24"/>
  <c r="O187" i="24"/>
  <c r="O167" i="24"/>
  <c r="O137" i="24"/>
  <c r="O132" i="24"/>
  <c r="O131" i="24"/>
  <c r="O130" i="24"/>
  <c r="O126" i="24"/>
  <c r="O171" i="24"/>
  <c r="O123" i="24"/>
  <c r="O124" i="24"/>
  <c r="O122" i="24"/>
  <c r="O120" i="24"/>
  <c r="O117" i="24"/>
  <c r="O119" i="24"/>
  <c r="O116" i="24"/>
  <c r="O115" i="24"/>
  <c r="O113" i="24"/>
  <c r="O109" i="24"/>
  <c r="O107" i="24"/>
  <c r="K172" i="24"/>
  <c r="K192" i="24"/>
  <c r="K191" i="24"/>
  <c r="K190" i="24"/>
  <c r="K188" i="24"/>
  <c r="K189" i="24"/>
  <c r="K185" i="24"/>
  <c r="K184" i="24"/>
  <c r="K183" i="24"/>
  <c r="K129" i="24"/>
  <c r="K128" i="24"/>
  <c r="K127" i="24"/>
  <c r="K182" i="24"/>
  <c r="K181" i="24"/>
  <c r="K177" i="24"/>
  <c r="K175" i="24"/>
  <c r="K174" i="24"/>
  <c r="K156" i="24"/>
  <c r="K169" i="24"/>
  <c r="K168" i="24"/>
  <c r="K112" i="24"/>
  <c r="K164" i="24"/>
  <c r="K140" i="24"/>
  <c r="K111" i="24"/>
  <c r="K141" i="24"/>
  <c r="K125" i="24"/>
  <c r="K114" i="24"/>
  <c r="K166" i="24"/>
  <c r="K162" i="24"/>
  <c r="K161" i="24"/>
  <c r="K160" i="24"/>
  <c r="K158" i="24"/>
  <c r="K157" i="24"/>
  <c r="K155" i="24"/>
  <c r="K154" i="24"/>
  <c r="K153" i="24"/>
  <c r="K152" i="24"/>
  <c r="K150" i="24"/>
  <c r="K151" i="24"/>
  <c r="K149" i="24"/>
  <c r="K148" i="24"/>
  <c r="K139" i="24"/>
  <c r="K142" i="24"/>
  <c r="K138" i="24"/>
  <c r="K135" i="24"/>
  <c r="K147" i="24"/>
  <c r="K144" i="24"/>
  <c r="K180" i="24"/>
  <c r="K146" i="24"/>
  <c r="K163" i="24"/>
  <c r="K134" i="24"/>
  <c r="K145" i="24"/>
  <c r="K143" i="24"/>
  <c r="K121" i="24"/>
  <c r="K186" i="24"/>
  <c r="K118" i="24"/>
  <c r="K110" i="24"/>
  <c r="K170" i="24"/>
  <c r="K108" i="24"/>
  <c r="K133" i="24"/>
  <c r="K193" i="24"/>
  <c r="K179" i="24"/>
  <c r="K173" i="24"/>
  <c r="K178" i="24"/>
  <c r="K176" i="24"/>
  <c r="K165" i="24"/>
  <c r="K159" i="24"/>
  <c r="K136" i="24"/>
  <c r="K187" i="24"/>
  <c r="K167" i="24"/>
  <c r="K137" i="24"/>
  <c r="K132" i="24"/>
  <c r="K131" i="24"/>
  <c r="K130" i="24"/>
  <c r="K126" i="24"/>
  <c r="K171" i="24"/>
  <c r="K123" i="24"/>
  <c r="K124" i="24"/>
  <c r="K122" i="24"/>
  <c r="K120" i="24"/>
  <c r="K117" i="24"/>
  <c r="K119" i="24"/>
  <c r="K116" i="24"/>
  <c r="K115" i="24"/>
  <c r="K113" i="24"/>
  <c r="K109" i="24"/>
  <c r="K107" i="24"/>
  <c r="G172" i="24"/>
  <c r="G192" i="24"/>
  <c r="G191" i="24"/>
  <c r="G190" i="24"/>
  <c r="G188" i="24"/>
  <c r="G189" i="24"/>
  <c r="G185" i="24"/>
  <c r="G184" i="24"/>
  <c r="G183" i="24"/>
  <c r="G129" i="24"/>
  <c r="G128" i="24"/>
  <c r="G127" i="24"/>
  <c r="G182" i="24"/>
  <c r="G181" i="24"/>
  <c r="G177" i="24"/>
  <c r="G175" i="24"/>
  <c r="G174" i="24"/>
  <c r="G156" i="24"/>
  <c r="G169" i="24"/>
  <c r="G168" i="24"/>
  <c r="G112" i="24"/>
  <c r="G164" i="24"/>
  <c r="G140" i="24"/>
  <c r="G111" i="24"/>
  <c r="G141" i="24"/>
  <c r="G125" i="24"/>
  <c r="G114" i="24"/>
  <c r="G166" i="24"/>
  <c r="G162" i="24"/>
  <c r="G161" i="24"/>
  <c r="G160" i="24"/>
  <c r="G158" i="24"/>
  <c r="G157" i="24"/>
  <c r="G155" i="24"/>
  <c r="G154" i="24"/>
  <c r="G153" i="24"/>
  <c r="G152" i="24"/>
  <c r="G150" i="24"/>
  <c r="G151" i="24"/>
  <c r="G149" i="24"/>
  <c r="G148" i="24"/>
  <c r="G139" i="24"/>
  <c r="G142" i="24"/>
  <c r="G138" i="24"/>
  <c r="G135" i="24"/>
  <c r="G147" i="24"/>
  <c r="G144" i="24"/>
  <c r="G180" i="24"/>
  <c r="G146" i="24"/>
  <c r="G163" i="24"/>
  <c r="G134" i="24"/>
  <c r="G145" i="24"/>
  <c r="G143" i="24"/>
  <c r="G121" i="24"/>
  <c r="G186" i="24"/>
  <c r="G118" i="24"/>
  <c r="G110" i="24"/>
  <c r="G170" i="24"/>
  <c r="G108" i="24"/>
  <c r="G133" i="24"/>
  <c r="G193" i="24"/>
  <c r="G179" i="24"/>
  <c r="G173" i="24"/>
  <c r="G178" i="24"/>
  <c r="G176" i="24"/>
  <c r="G165" i="24"/>
  <c r="G159" i="24"/>
  <c r="G136" i="24"/>
  <c r="G187" i="24"/>
  <c r="G167" i="24"/>
  <c r="G137" i="24"/>
  <c r="G132" i="24"/>
  <c r="G131" i="24"/>
  <c r="G130" i="24"/>
  <c r="G126" i="24"/>
  <c r="G171" i="24"/>
  <c r="G123" i="24"/>
  <c r="G124" i="24"/>
  <c r="G122" i="24"/>
  <c r="G120" i="24"/>
  <c r="G117" i="24"/>
  <c r="G119" i="24"/>
  <c r="G116" i="24"/>
  <c r="G115" i="24"/>
  <c r="G113" i="24"/>
  <c r="G109" i="24"/>
  <c r="G107" i="24"/>
  <c r="C109" i="24"/>
  <c r="C113" i="24"/>
  <c r="C115" i="24"/>
  <c r="C116" i="24"/>
  <c r="C119" i="24"/>
  <c r="C117" i="24"/>
  <c r="C120" i="24"/>
  <c r="C122" i="24"/>
  <c r="C124" i="24"/>
  <c r="C123" i="24"/>
  <c r="C171" i="24"/>
  <c r="C126" i="24"/>
  <c r="C130" i="24"/>
  <c r="C131" i="24"/>
  <c r="C132" i="24"/>
  <c r="C137" i="24"/>
  <c r="C167" i="24"/>
  <c r="C187" i="24"/>
  <c r="C136" i="24"/>
  <c r="C159" i="24"/>
  <c r="C165" i="24"/>
  <c r="C176" i="24"/>
  <c r="C178" i="24"/>
  <c r="C173" i="24"/>
  <c r="C179" i="24"/>
  <c r="C193" i="24"/>
  <c r="C133" i="24"/>
  <c r="C108" i="24"/>
  <c r="C170" i="24"/>
  <c r="C110" i="24"/>
  <c r="C118" i="24"/>
  <c r="C186" i="24"/>
  <c r="C121" i="24"/>
  <c r="C143" i="24"/>
  <c r="C145" i="24"/>
  <c r="C134" i="24"/>
  <c r="C163" i="24"/>
  <c r="C146" i="24"/>
  <c r="C180" i="24"/>
  <c r="C144" i="24"/>
  <c r="C147" i="24"/>
  <c r="C135" i="24"/>
  <c r="C138" i="24"/>
  <c r="C142" i="24"/>
  <c r="C139" i="24"/>
  <c r="C148" i="24"/>
  <c r="C149" i="24"/>
  <c r="C151" i="24"/>
  <c r="C150" i="24"/>
  <c r="C152" i="24"/>
  <c r="C153" i="24"/>
  <c r="C154" i="24"/>
  <c r="C155" i="24"/>
  <c r="C157" i="24"/>
  <c r="C158" i="24"/>
  <c r="C160" i="24"/>
  <c r="C161" i="24"/>
  <c r="C162" i="24"/>
  <c r="C166" i="24"/>
  <c r="C114" i="24"/>
  <c r="C125" i="24"/>
  <c r="C141" i="24"/>
  <c r="C111" i="24"/>
  <c r="C140" i="24"/>
  <c r="C164" i="24"/>
  <c r="C112" i="24"/>
  <c r="C168" i="24"/>
  <c r="C169" i="24"/>
  <c r="C156" i="24"/>
  <c r="C174" i="24"/>
  <c r="C175" i="24"/>
  <c r="C177" i="24"/>
  <c r="C181" i="24"/>
  <c r="C182" i="24"/>
  <c r="C127" i="24"/>
  <c r="C128" i="24"/>
  <c r="C129" i="24"/>
  <c r="C183" i="24"/>
  <c r="C184" i="24"/>
  <c r="C185" i="24"/>
  <c r="C189" i="24"/>
  <c r="C188" i="24"/>
  <c r="C190" i="24"/>
  <c r="C191" i="24"/>
  <c r="C192" i="24"/>
  <c r="C172" i="24"/>
  <c r="C107" i="24"/>
  <c r="AM98" i="24"/>
  <c r="AM99" i="24"/>
  <c r="AM97" i="24"/>
  <c r="AM65" i="24"/>
  <c r="AM96" i="24"/>
  <c r="AM77" i="24"/>
  <c r="AM66" i="24"/>
  <c r="AM95" i="24"/>
  <c r="AM94" i="24"/>
  <c r="AM92" i="24"/>
  <c r="AM91" i="24"/>
  <c r="AM90" i="24"/>
  <c r="AM89" i="24"/>
  <c r="AM88" i="24"/>
  <c r="AM87" i="24"/>
  <c r="AM86" i="24"/>
  <c r="AM75" i="24"/>
  <c r="AM74" i="24"/>
  <c r="AM84" i="24"/>
  <c r="AM83" i="24"/>
  <c r="AM81" i="24"/>
  <c r="AM82" i="24"/>
  <c r="AM80" i="24"/>
  <c r="AM79" i="24"/>
  <c r="AM78" i="24"/>
  <c r="AM101" i="24"/>
  <c r="AM73" i="24"/>
  <c r="AM70" i="24"/>
  <c r="AM71" i="24"/>
  <c r="AM69" i="24"/>
  <c r="AM68" i="24"/>
  <c r="AM67" i="24"/>
  <c r="AM64" i="24"/>
  <c r="C64" i="24"/>
  <c r="AI58" i="24"/>
  <c r="AI61" i="24"/>
  <c r="AE104" i="24"/>
  <c r="AE103" i="24"/>
  <c r="AE76" i="24"/>
  <c r="AE102" i="24"/>
  <c r="AE100" i="24"/>
  <c r="AE98" i="24"/>
  <c r="AE99" i="24"/>
  <c r="AE97" i="24"/>
  <c r="AE65" i="24"/>
  <c r="AE96" i="24"/>
  <c r="AE77" i="24"/>
  <c r="AE66" i="24"/>
  <c r="AE95" i="24"/>
  <c r="AE94" i="24"/>
  <c r="AE93" i="24"/>
  <c r="AE92" i="24"/>
  <c r="AE91" i="24"/>
  <c r="AE90" i="24"/>
  <c r="AE89" i="24"/>
  <c r="AE88" i="24"/>
  <c r="AE87" i="24"/>
  <c r="AE86" i="24"/>
  <c r="AE75" i="24"/>
  <c r="AE74" i="24"/>
  <c r="AE85" i="24"/>
  <c r="AE84" i="24"/>
  <c r="AE83" i="24"/>
  <c r="AE81" i="24"/>
  <c r="AE82" i="24"/>
  <c r="AE80" i="24"/>
  <c r="AE79" i="24"/>
  <c r="AE78" i="24"/>
  <c r="AE101" i="24"/>
  <c r="AE73" i="24"/>
  <c r="AE72" i="24"/>
  <c r="AE70" i="24"/>
  <c r="AE71" i="24"/>
  <c r="AE69" i="24"/>
  <c r="AE68" i="24"/>
  <c r="AE67" i="24"/>
  <c r="AE64" i="24"/>
  <c r="AA104" i="24"/>
  <c r="AA103" i="24"/>
  <c r="AA76" i="24"/>
  <c r="AA102" i="24"/>
  <c r="AA100" i="24"/>
  <c r="AA98" i="24"/>
  <c r="AA99" i="24"/>
  <c r="AA97" i="24"/>
  <c r="AA65" i="24"/>
  <c r="AA96" i="24"/>
  <c r="AA77" i="24"/>
  <c r="AA66" i="24"/>
  <c r="AA95" i="24"/>
  <c r="AA94" i="24"/>
  <c r="AA93" i="24"/>
  <c r="AA92" i="24"/>
  <c r="AA91" i="24"/>
  <c r="AA90" i="24"/>
  <c r="AA89" i="24"/>
  <c r="AA88" i="24"/>
  <c r="AA87" i="24"/>
  <c r="AA86" i="24"/>
  <c r="AA75" i="24"/>
  <c r="AA74" i="24"/>
  <c r="AA85" i="24"/>
  <c r="AA84" i="24"/>
  <c r="AA83" i="24"/>
  <c r="AA81" i="24"/>
  <c r="AA82" i="24"/>
  <c r="AA80" i="24"/>
  <c r="AA79" i="24"/>
  <c r="AA78" i="24"/>
  <c r="AA101" i="24"/>
  <c r="AA73" i="24"/>
  <c r="AA72" i="24"/>
  <c r="AA70" i="24"/>
  <c r="AA71" i="24"/>
  <c r="AA69" i="24"/>
  <c r="AA68" i="24"/>
  <c r="AA67" i="24"/>
  <c r="AA64" i="24"/>
  <c r="W104" i="24"/>
  <c r="W103" i="24"/>
  <c r="W76" i="24"/>
  <c r="W102" i="24"/>
  <c r="W100" i="24"/>
  <c r="W98" i="24"/>
  <c r="W99" i="24"/>
  <c r="W97" i="24"/>
  <c r="W65" i="24"/>
  <c r="W96" i="24"/>
  <c r="W77" i="24"/>
  <c r="W66" i="24"/>
  <c r="W95" i="24"/>
  <c r="W94" i="24"/>
  <c r="W93" i="24"/>
  <c r="W92" i="24"/>
  <c r="W91" i="24"/>
  <c r="W90" i="24"/>
  <c r="W89" i="24"/>
  <c r="W88" i="24"/>
  <c r="W87" i="24"/>
  <c r="W86" i="24"/>
  <c r="W75" i="24"/>
  <c r="W74" i="24"/>
  <c r="W85" i="24"/>
  <c r="W84" i="24"/>
  <c r="W83" i="24"/>
  <c r="W81" i="24"/>
  <c r="W82" i="24"/>
  <c r="W80" i="24"/>
  <c r="W79" i="24"/>
  <c r="W78" i="24"/>
  <c r="W101" i="24"/>
  <c r="W73" i="24"/>
  <c r="W72" i="24"/>
  <c r="W70" i="24"/>
  <c r="W71" i="24"/>
  <c r="W69" i="24"/>
  <c r="W68" i="24"/>
  <c r="W67" i="24"/>
  <c r="W64" i="24"/>
  <c r="S104" i="24"/>
  <c r="S103" i="24"/>
  <c r="S76" i="24"/>
  <c r="S102" i="24"/>
  <c r="S100" i="24"/>
  <c r="S98" i="24"/>
  <c r="S99" i="24"/>
  <c r="S97" i="24"/>
  <c r="S65" i="24"/>
  <c r="S96" i="24"/>
  <c r="S77" i="24"/>
  <c r="S66" i="24"/>
  <c r="S95" i="24"/>
  <c r="S94" i="24"/>
  <c r="S93" i="24"/>
  <c r="S92" i="24"/>
  <c r="S91" i="24"/>
  <c r="S90" i="24"/>
  <c r="S89" i="24"/>
  <c r="S88" i="24"/>
  <c r="S87" i="24"/>
  <c r="S86" i="24"/>
  <c r="S75" i="24"/>
  <c r="S74" i="24"/>
  <c r="S85" i="24"/>
  <c r="S84" i="24"/>
  <c r="S83" i="24"/>
  <c r="S81" i="24"/>
  <c r="S82" i="24"/>
  <c r="S80" i="24"/>
  <c r="S79" i="24"/>
  <c r="S78" i="24"/>
  <c r="S101" i="24"/>
  <c r="S73" i="24"/>
  <c r="S72" i="24"/>
  <c r="S70" i="24"/>
  <c r="S71" i="24"/>
  <c r="S69" i="24"/>
  <c r="S68" i="24"/>
  <c r="S67" i="24"/>
  <c r="S64" i="24"/>
  <c r="O104" i="24"/>
  <c r="O103" i="24"/>
  <c r="O76" i="24"/>
  <c r="O102" i="24"/>
  <c r="O100" i="24"/>
  <c r="O98" i="24"/>
  <c r="O99" i="24"/>
  <c r="O97" i="24"/>
  <c r="O65" i="24"/>
  <c r="O96" i="24"/>
  <c r="O77" i="24"/>
  <c r="O66" i="24"/>
  <c r="O95" i="24"/>
  <c r="O94" i="24"/>
  <c r="O93" i="24"/>
  <c r="O92" i="24"/>
  <c r="O91" i="24"/>
  <c r="O90" i="24"/>
  <c r="O89" i="24"/>
  <c r="O88" i="24"/>
  <c r="O87" i="24"/>
  <c r="O86" i="24"/>
  <c r="O75" i="24"/>
  <c r="O74" i="24"/>
  <c r="O85" i="24"/>
  <c r="O84" i="24"/>
  <c r="O83" i="24"/>
  <c r="O81" i="24"/>
  <c r="O82" i="24"/>
  <c r="O80" i="24"/>
  <c r="O79" i="24"/>
  <c r="O78" i="24"/>
  <c r="O101" i="24"/>
  <c r="O73" i="24"/>
  <c r="O72" i="24"/>
  <c r="O70" i="24"/>
  <c r="O71" i="24"/>
  <c r="O69" i="24"/>
  <c r="O68" i="24"/>
  <c r="O67" i="24"/>
  <c r="O64" i="24"/>
  <c r="K104" i="24"/>
  <c r="K103" i="24"/>
  <c r="K76" i="24"/>
  <c r="K102" i="24"/>
  <c r="K100" i="24"/>
  <c r="K98" i="24"/>
  <c r="K99" i="24"/>
  <c r="K97" i="24"/>
  <c r="K65" i="24"/>
  <c r="K96" i="24"/>
  <c r="K77" i="24"/>
  <c r="K66" i="24"/>
  <c r="K95" i="24"/>
  <c r="K94" i="24"/>
  <c r="K93" i="24"/>
  <c r="K92" i="24"/>
  <c r="K91" i="24"/>
  <c r="K90" i="24"/>
  <c r="K89" i="24"/>
  <c r="K88" i="24"/>
  <c r="K87" i="24"/>
  <c r="K86" i="24"/>
  <c r="K75" i="24"/>
  <c r="K74" i="24"/>
  <c r="K85" i="24"/>
  <c r="K84" i="24"/>
  <c r="K83" i="24"/>
  <c r="K81" i="24"/>
  <c r="K82" i="24"/>
  <c r="K80" i="24"/>
  <c r="K79" i="24"/>
  <c r="K78" i="24"/>
  <c r="K101" i="24"/>
  <c r="K73" i="24"/>
  <c r="K72" i="24"/>
  <c r="K70" i="24"/>
  <c r="K71" i="24"/>
  <c r="K69" i="24"/>
  <c r="K68" i="24"/>
  <c r="K67" i="24"/>
  <c r="K64" i="24"/>
  <c r="G104" i="24"/>
  <c r="G103" i="24"/>
  <c r="G76" i="24"/>
  <c r="G102" i="24"/>
  <c r="G100" i="24"/>
  <c r="G98" i="24"/>
  <c r="G99" i="24"/>
  <c r="G97" i="24"/>
  <c r="G65" i="24"/>
  <c r="G96" i="24"/>
  <c r="G77" i="24"/>
  <c r="G66" i="24"/>
  <c r="G95" i="24"/>
  <c r="G94" i="24"/>
  <c r="G93" i="24"/>
  <c r="G92" i="24"/>
  <c r="G91" i="24"/>
  <c r="G90" i="24"/>
  <c r="G89" i="24"/>
  <c r="G88" i="24"/>
  <c r="G87" i="24"/>
  <c r="G86" i="24"/>
  <c r="G75" i="24"/>
  <c r="G74" i="24"/>
  <c r="G85" i="24"/>
  <c r="G84" i="24"/>
  <c r="G83" i="24"/>
  <c r="G81" i="24"/>
  <c r="G82" i="24"/>
  <c r="G80" i="24"/>
  <c r="G79" i="24"/>
  <c r="G78" i="24"/>
  <c r="G101" i="24"/>
  <c r="G73" i="24"/>
  <c r="G72" i="24"/>
  <c r="G70" i="24"/>
  <c r="G71" i="24"/>
  <c r="G69" i="24"/>
  <c r="G68" i="24"/>
  <c r="G67" i="24"/>
  <c r="G64" i="24"/>
  <c r="C67" i="24"/>
  <c r="C68" i="24"/>
  <c r="C69" i="24"/>
  <c r="C71" i="24"/>
  <c r="C70" i="24"/>
  <c r="C72" i="24"/>
  <c r="C73" i="24"/>
  <c r="C101" i="24"/>
  <c r="C78" i="24"/>
  <c r="C79" i="24"/>
  <c r="C80" i="24"/>
  <c r="C82" i="24"/>
  <c r="C81" i="24"/>
  <c r="C83" i="24"/>
  <c r="C84" i="24"/>
  <c r="C85" i="24"/>
  <c r="C74" i="24"/>
  <c r="C75" i="24"/>
  <c r="C86" i="24"/>
  <c r="C87" i="24"/>
  <c r="C88" i="24"/>
  <c r="C89" i="24"/>
  <c r="C90" i="24"/>
  <c r="C91" i="24"/>
  <c r="C92" i="24"/>
  <c r="C93" i="24"/>
  <c r="C94" i="24"/>
  <c r="C95" i="24"/>
  <c r="C66" i="24"/>
  <c r="C77" i="24"/>
  <c r="C96" i="24"/>
  <c r="C65" i="24"/>
  <c r="C97" i="24"/>
  <c r="C99" i="24"/>
  <c r="C98" i="24"/>
  <c r="C100" i="24"/>
  <c r="C102" i="24"/>
  <c r="C76" i="24"/>
  <c r="C103" i="24"/>
  <c r="C104" i="24"/>
  <c r="C61" i="24"/>
  <c r="C60" i="24"/>
  <c r="C58" i="24"/>
  <c r="C57" i="24"/>
  <c r="C56" i="24"/>
  <c r="C55" i="24"/>
  <c r="C51" i="24"/>
  <c r="C53" i="24"/>
  <c r="C54" i="24"/>
  <c r="C52" i="24"/>
  <c r="C50" i="24"/>
  <c r="C49" i="24"/>
  <c r="C48" i="24"/>
  <c r="C47" i="24"/>
  <c r="C44" i="24"/>
  <c r="C46" i="24"/>
  <c r="C41" i="24"/>
  <c r="C40" i="24"/>
  <c r="C39" i="24"/>
  <c r="C38" i="24"/>
  <c r="C35" i="24"/>
  <c r="C36" i="24"/>
  <c r="C37" i="24"/>
  <c r="C34" i="24"/>
  <c r="C33" i="24"/>
  <c r="C32" i="24"/>
  <c r="C31" i="24"/>
  <c r="C30" i="24"/>
  <c r="C29" i="24"/>
  <c r="C28" i="24"/>
  <c r="C26" i="24"/>
  <c r="C24" i="24"/>
  <c r="C23" i="24"/>
  <c r="C22" i="24"/>
  <c r="C21" i="24"/>
  <c r="C20" i="24"/>
  <c r="C19" i="24"/>
  <c r="C25" i="24"/>
  <c r="C18" i="24"/>
  <c r="C59" i="24"/>
  <c r="C17" i="24"/>
  <c r="C45" i="24"/>
  <c r="C43" i="24"/>
  <c r="C16" i="24"/>
  <c r="C15" i="24"/>
  <c r="C42" i="24"/>
  <c r="C27" i="24"/>
  <c r="C14" i="24"/>
  <c r="C13" i="24"/>
  <c r="C12" i="24"/>
  <c r="C11" i="24"/>
  <c r="C10" i="24"/>
  <c r="C8" i="24"/>
  <c r="C9" i="24"/>
  <c r="G61" i="24"/>
  <c r="G60" i="24"/>
  <c r="G58" i="24"/>
  <c r="G57" i="24"/>
  <c r="G56" i="24"/>
  <c r="G55" i="24"/>
  <c r="G51" i="24"/>
  <c r="G53" i="24"/>
  <c r="G54" i="24"/>
  <c r="G52" i="24"/>
  <c r="G50" i="24"/>
  <c r="G49" i="24"/>
  <c r="G48" i="24"/>
  <c r="G47" i="24"/>
  <c r="G44" i="24"/>
  <c r="G46" i="24"/>
  <c r="G41" i="24"/>
  <c r="G40" i="24"/>
  <c r="G39" i="24"/>
  <c r="G38" i="24"/>
  <c r="G35" i="24"/>
  <c r="G36" i="24"/>
  <c r="G37" i="24"/>
  <c r="G34" i="24"/>
  <c r="G33" i="24"/>
  <c r="G32" i="24"/>
  <c r="G31" i="24"/>
  <c r="G30" i="24"/>
  <c r="G29" i="24"/>
  <c r="G28" i="24"/>
  <c r="G26" i="24"/>
  <c r="G24" i="24"/>
  <c r="G23" i="24"/>
  <c r="G22" i="24"/>
  <c r="G21" i="24"/>
  <c r="G20" i="24"/>
  <c r="G19" i="24"/>
  <c r="G25" i="24"/>
  <c r="G18" i="24"/>
  <c r="G59" i="24"/>
  <c r="G17" i="24"/>
  <c r="G45" i="24"/>
  <c r="G43" i="24"/>
  <c r="G16" i="24"/>
  <c r="G15" i="24"/>
  <c r="G42" i="24"/>
  <c r="G27" i="24"/>
  <c r="G14" i="24"/>
  <c r="G13" i="24"/>
  <c r="G12" i="24"/>
  <c r="G11" i="24"/>
  <c r="G10" i="24"/>
  <c r="G8" i="24"/>
  <c r="G9" i="24"/>
  <c r="K61" i="24"/>
  <c r="K60" i="24"/>
  <c r="K58" i="24"/>
  <c r="K57" i="24"/>
  <c r="K56" i="24"/>
  <c r="K55" i="24"/>
  <c r="K51" i="24"/>
  <c r="K53" i="24"/>
  <c r="K54" i="24"/>
  <c r="K52" i="24"/>
  <c r="K50" i="24"/>
  <c r="K49" i="24"/>
  <c r="K48" i="24"/>
  <c r="K47" i="24"/>
  <c r="K44" i="24"/>
  <c r="K46" i="24"/>
  <c r="K41" i="24"/>
  <c r="K40" i="24"/>
  <c r="K39" i="24"/>
  <c r="K38" i="24"/>
  <c r="K35" i="24"/>
  <c r="K36" i="24"/>
  <c r="K37" i="24"/>
  <c r="K34" i="24"/>
  <c r="K33" i="24"/>
  <c r="K32" i="24"/>
  <c r="K31" i="24"/>
  <c r="K30" i="24"/>
  <c r="K29" i="24"/>
  <c r="K28" i="24"/>
  <c r="K26" i="24"/>
  <c r="K24" i="24"/>
  <c r="K23" i="24"/>
  <c r="K22" i="24"/>
  <c r="K21" i="24"/>
  <c r="K20" i="24"/>
  <c r="K19" i="24"/>
  <c r="K25" i="24"/>
  <c r="K18" i="24"/>
  <c r="K59" i="24"/>
  <c r="K17" i="24"/>
  <c r="K45" i="24"/>
  <c r="K43" i="24"/>
  <c r="K16" i="24"/>
  <c r="K15" i="24"/>
  <c r="K42" i="24"/>
  <c r="K27" i="24"/>
  <c r="K14" i="24"/>
  <c r="K13" i="24"/>
  <c r="K12" i="24"/>
  <c r="K11" i="24"/>
  <c r="K10" i="24"/>
  <c r="K8" i="24"/>
  <c r="K9" i="24"/>
  <c r="O61" i="24"/>
  <c r="O60" i="24"/>
  <c r="O58" i="24"/>
  <c r="O57" i="24"/>
  <c r="O56" i="24"/>
  <c r="O55" i="24"/>
  <c r="O51" i="24"/>
  <c r="O53" i="24"/>
  <c r="O54" i="24"/>
  <c r="O52" i="24"/>
  <c r="O50" i="24"/>
  <c r="O49" i="24"/>
  <c r="O48" i="24"/>
  <c r="O47" i="24"/>
  <c r="O44" i="24"/>
  <c r="O46" i="24"/>
  <c r="O41" i="24"/>
  <c r="O40" i="24"/>
  <c r="O39" i="24"/>
  <c r="O38" i="24"/>
  <c r="O35" i="24"/>
  <c r="O36" i="24"/>
  <c r="O37" i="24"/>
  <c r="O34" i="24"/>
  <c r="O33" i="24"/>
  <c r="O32" i="24"/>
  <c r="O31" i="24"/>
  <c r="O30" i="24"/>
  <c r="O29" i="24"/>
  <c r="O28" i="24"/>
  <c r="O26" i="24"/>
  <c r="O24" i="24"/>
  <c r="O23" i="24"/>
  <c r="O22" i="24"/>
  <c r="O21" i="24"/>
  <c r="O20" i="24"/>
  <c r="O19" i="24"/>
  <c r="O25" i="24"/>
  <c r="O18" i="24"/>
  <c r="O59" i="24"/>
  <c r="O17" i="24"/>
  <c r="O45" i="24"/>
  <c r="O43" i="24"/>
  <c r="O16" i="24"/>
  <c r="O15" i="24"/>
  <c r="O42" i="24"/>
  <c r="O27" i="24"/>
  <c r="O14" i="24"/>
  <c r="O13" i="24"/>
  <c r="O12" i="24"/>
  <c r="O11" i="24"/>
  <c r="O10" i="24"/>
  <c r="O8" i="24"/>
  <c r="O9" i="24"/>
  <c r="S61" i="24"/>
  <c r="S60" i="24"/>
  <c r="S58" i="24"/>
  <c r="S57" i="24"/>
  <c r="S56" i="24"/>
  <c r="S55" i="24"/>
  <c r="S51" i="24"/>
  <c r="S53" i="24"/>
  <c r="S54" i="24"/>
  <c r="S52" i="24"/>
  <c r="S50" i="24"/>
  <c r="S49" i="24"/>
  <c r="S48" i="24"/>
  <c r="S47" i="24"/>
  <c r="S44" i="24"/>
  <c r="S46" i="24"/>
  <c r="S41" i="24"/>
  <c r="S40" i="24"/>
  <c r="S39" i="24"/>
  <c r="S38" i="24"/>
  <c r="S35" i="24"/>
  <c r="S36" i="24"/>
  <c r="S37" i="24"/>
  <c r="S34" i="24"/>
  <c r="S33" i="24"/>
  <c r="S32" i="24"/>
  <c r="S31" i="24"/>
  <c r="S30" i="24"/>
  <c r="S29" i="24"/>
  <c r="S28" i="24"/>
  <c r="S26" i="24"/>
  <c r="S24" i="24"/>
  <c r="S23" i="24"/>
  <c r="S22" i="24"/>
  <c r="S21" i="24"/>
  <c r="S20" i="24"/>
  <c r="S19" i="24"/>
  <c r="S25" i="24"/>
  <c r="S18" i="24"/>
  <c r="S59" i="24"/>
  <c r="S17" i="24"/>
  <c r="S45" i="24"/>
  <c r="S43" i="24"/>
  <c r="S16" i="24"/>
  <c r="S15" i="24"/>
  <c r="S42" i="24"/>
  <c r="S27" i="24"/>
  <c r="S14" i="24"/>
  <c r="S13" i="24"/>
  <c r="S12" i="24"/>
  <c r="S11" i="24"/>
  <c r="S10" i="24"/>
  <c r="S8" i="24"/>
  <c r="S9" i="24"/>
  <c r="W61" i="24"/>
  <c r="W60" i="24"/>
  <c r="W58" i="24"/>
  <c r="W57" i="24"/>
  <c r="W56" i="24"/>
  <c r="W55" i="24"/>
  <c r="W51" i="24"/>
  <c r="W53" i="24"/>
  <c r="W54" i="24"/>
  <c r="W52" i="24"/>
  <c r="W50" i="24"/>
  <c r="W49" i="24"/>
  <c r="W48" i="24"/>
  <c r="W47" i="24"/>
  <c r="W44" i="24"/>
  <c r="W46" i="24"/>
  <c r="W41" i="24"/>
  <c r="W40" i="24"/>
  <c r="W39" i="24"/>
  <c r="W38" i="24"/>
  <c r="W35" i="24"/>
  <c r="W36" i="24"/>
  <c r="W37" i="24"/>
  <c r="W34" i="24"/>
  <c r="W33" i="24"/>
  <c r="W32" i="24"/>
  <c r="W31" i="24"/>
  <c r="W30" i="24"/>
  <c r="W29" i="24"/>
  <c r="W28" i="24"/>
  <c r="W26" i="24"/>
  <c r="W24" i="24"/>
  <c r="W23" i="24"/>
  <c r="W22" i="24"/>
  <c r="W21" i="24"/>
  <c r="W20" i="24"/>
  <c r="W19" i="24"/>
  <c r="W25" i="24"/>
  <c r="W18" i="24"/>
  <c r="W59" i="24"/>
  <c r="W17" i="24"/>
  <c r="W45" i="24"/>
  <c r="W43" i="24"/>
  <c r="W16" i="24"/>
  <c r="W15" i="24"/>
  <c r="W42" i="24"/>
  <c r="W27" i="24"/>
  <c r="W14" i="24"/>
  <c r="W13" i="24"/>
  <c r="W12" i="24"/>
  <c r="W11" i="24"/>
  <c r="W10" i="24"/>
  <c r="W8" i="24"/>
  <c r="W9" i="24"/>
  <c r="AA61" i="24"/>
  <c r="AA60" i="24"/>
  <c r="AA58" i="24"/>
  <c r="AA57" i="24"/>
  <c r="AA56" i="24"/>
  <c r="AA55" i="24"/>
  <c r="AA51" i="24"/>
  <c r="AA53" i="24"/>
  <c r="AA54" i="24"/>
  <c r="AA52" i="24"/>
  <c r="AA50" i="24"/>
  <c r="AA49" i="24"/>
  <c r="AA48" i="24"/>
  <c r="AA47" i="24"/>
  <c r="AA44" i="24"/>
  <c r="AA46" i="24"/>
  <c r="AA41" i="24"/>
  <c r="AA40" i="24"/>
  <c r="AA39" i="24"/>
  <c r="AA38" i="24"/>
  <c r="AA35" i="24"/>
  <c r="AA36" i="24"/>
  <c r="AA37" i="24"/>
  <c r="AA34" i="24"/>
  <c r="AA33" i="24"/>
  <c r="AA32" i="24"/>
  <c r="AA31" i="24"/>
  <c r="AA30" i="24"/>
  <c r="AA29" i="24"/>
  <c r="AA28" i="24"/>
  <c r="AA26" i="24"/>
  <c r="AA24" i="24"/>
  <c r="AA23" i="24"/>
  <c r="AA22" i="24"/>
  <c r="AA21" i="24"/>
  <c r="AA20" i="24"/>
  <c r="AA19" i="24"/>
  <c r="AA25" i="24"/>
  <c r="AA18" i="24"/>
  <c r="AA59" i="24"/>
  <c r="AA17" i="24"/>
  <c r="AA45" i="24"/>
  <c r="AA43" i="24"/>
  <c r="AA16" i="24"/>
  <c r="AA15" i="24"/>
  <c r="AA42" i="24"/>
  <c r="AA27" i="24"/>
  <c r="AA14" i="24"/>
  <c r="AA13" i="24"/>
  <c r="AA12" i="24"/>
  <c r="AA11" i="24"/>
  <c r="AA10" i="24"/>
  <c r="AA8" i="24"/>
  <c r="AA9" i="24"/>
  <c r="AM61" i="24"/>
  <c r="AM60" i="24"/>
  <c r="AM59" i="24"/>
  <c r="AM58" i="24"/>
  <c r="AM57" i="24"/>
  <c r="AM56" i="24"/>
  <c r="AM55" i="24"/>
  <c r="AM54" i="24"/>
  <c r="AM53" i="24"/>
  <c r="AM52" i="24"/>
  <c r="AM51" i="24"/>
  <c r="AM50" i="24"/>
  <c r="AM49" i="24"/>
  <c r="AM48" i="24"/>
  <c r="AM47" i="24"/>
  <c r="AM46" i="24"/>
  <c r="AM45" i="24"/>
  <c r="AM44" i="24"/>
  <c r="AM43" i="24"/>
  <c r="AM42" i="24"/>
  <c r="AM41" i="24"/>
  <c r="AM40" i="24"/>
  <c r="AM39" i="24"/>
  <c r="AM38" i="24"/>
  <c r="AM37" i="24"/>
  <c r="AM36" i="24"/>
  <c r="AM35" i="24"/>
  <c r="AM34" i="24"/>
  <c r="AM33" i="24"/>
  <c r="AM32" i="24"/>
  <c r="AM31" i="24"/>
  <c r="AM30" i="24"/>
  <c r="AM29" i="24"/>
  <c r="AM28" i="24"/>
  <c r="AM27" i="24"/>
  <c r="AM26" i="24"/>
  <c r="AM25" i="24"/>
  <c r="AM24" i="24"/>
  <c r="AM23" i="24"/>
  <c r="AM22" i="24"/>
  <c r="AM21" i="24"/>
  <c r="AM20" i="24"/>
  <c r="AM19" i="24"/>
  <c r="AM17" i="24"/>
  <c r="AM16" i="24"/>
  <c r="AM15" i="24"/>
  <c r="AM14" i="24"/>
  <c r="AM13" i="24"/>
  <c r="AM12" i="24"/>
  <c r="AM11" i="24"/>
  <c r="AM10" i="24"/>
  <c r="AM9" i="24"/>
  <c r="AM8" i="24"/>
  <c r="AI60" i="24"/>
  <c r="AI59" i="24"/>
  <c r="AI57" i="24"/>
  <c r="AI56" i="24"/>
  <c r="AI55" i="24"/>
  <c r="AI54" i="24"/>
  <c r="AI53" i="24"/>
  <c r="AI52" i="24"/>
  <c r="AI51" i="24"/>
  <c r="AI50" i="24"/>
  <c r="AI49" i="24"/>
  <c r="AI48" i="24"/>
  <c r="AI47" i="24"/>
  <c r="AI46" i="24"/>
  <c r="AI45" i="24"/>
  <c r="AI44" i="24"/>
  <c r="AI43" i="24"/>
  <c r="AI42" i="24"/>
  <c r="AI41" i="24"/>
  <c r="AI40" i="24"/>
  <c r="AI39" i="24"/>
  <c r="AI38" i="24"/>
  <c r="AI37" i="24"/>
  <c r="AI36" i="24"/>
  <c r="AI35" i="24"/>
  <c r="AI34" i="24"/>
  <c r="AI33" i="24"/>
  <c r="AI32" i="24"/>
  <c r="AI31" i="24"/>
  <c r="AI30" i="24"/>
  <c r="AI29" i="24"/>
  <c r="AI28" i="24"/>
  <c r="AI27" i="24"/>
  <c r="AI26" i="24"/>
  <c r="AI25" i="24"/>
  <c r="AI24" i="24"/>
  <c r="AI23" i="24"/>
  <c r="AI22" i="24"/>
  <c r="AI21" i="24"/>
  <c r="AI20" i="24"/>
  <c r="AI19" i="24"/>
  <c r="AI18" i="24"/>
  <c r="AI17" i="24"/>
  <c r="AI16" i="24"/>
  <c r="AI15" i="24"/>
  <c r="AI14" i="24"/>
  <c r="AI13" i="24"/>
  <c r="AI12" i="24"/>
  <c r="AI11" i="24"/>
  <c r="AI10" i="24"/>
  <c r="AI9" i="24"/>
  <c r="AI8" i="24"/>
  <c r="AE8" i="24"/>
  <c r="AE10" i="24"/>
  <c r="AE11" i="24"/>
  <c r="AE12" i="24"/>
  <c r="AE13" i="24"/>
  <c r="AE14" i="24"/>
  <c r="AE27" i="24"/>
  <c r="AE42" i="24"/>
  <c r="AE15" i="24"/>
  <c r="AE16" i="24"/>
  <c r="AE43" i="24"/>
  <c r="AE45" i="24"/>
  <c r="AE17" i="24"/>
  <c r="AE59" i="24"/>
  <c r="AE18" i="24"/>
  <c r="AE25" i="24"/>
  <c r="AE19" i="24"/>
  <c r="AE20" i="24"/>
  <c r="AE21" i="24"/>
  <c r="AE22" i="24"/>
  <c r="AE23" i="24"/>
  <c r="AE24" i="24"/>
  <c r="AE26" i="24"/>
  <c r="AE28" i="24"/>
  <c r="AE29" i="24"/>
  <c r="AE30" i="24"/>
  <c r="AE31" i="24"/>
  <c r="AE32" i="24"/>
  <c r="AE33" i="24"/>
  <c r="AE34" i="24"/>
  <c r="AE37" i="24"/>
  <c r="AE36" i="24"/>
  <c r="AE35" i="24"/>
  <c r="AE38" i="24"/>
  <c r="AE39" i="24"/>
  <c r="AE40" i="24"/>
  <c r="AE41" i="24"/>
  <c r="AE46" i="24"/>
  <c r="AE44" i="24"/>
  <c r="AE47" i="24"/>
  <c r="AE48" i="24"/>
  <c r="AE49" i="24"/>
  <c r="AE50" i="24"/>
  <c r="AE52" i="24"/>
  <c r="AE54" i="24"/>
  <c r="AE53" i="24"/>
  <c r="AE51" i="24"/>
  <c r="AE55" i="24"/>
  <c r="AE56" i="24"/>
  <c r="AE57" i="24"/>
  <c r="AE58" i="24"/>
  <c r="AE60" i="24"/>
  <c r="AE61" i="24"/>
  <c r="AE9" i="24"/>
  <c r="AO240" i="24"/>
  <c r="AN240" i="24"/>
  <c r="AK240" i="24"/>
  <c r="AJ240" i="24"/>
  <c r="AG240" i="24"/>
  <c r="AF240" i="24"/>
  <c r="AC240" i="24"/>
  <c r="AB240" i="24"/>
  <c r="Y240" i="24"/>
  <c r="X240" i="24"/>
  <c r="U240" i="24"/>
  <c r="T240" i="24"/>
  <c r="Q240" i="24"/>
  <c r="P240" i="24"/>
  <c r="M240" i="24"/>
  <c r="L240" i="24"/>
  <c r="I240" i="24"/>
  <c r="H240" i="24"/>
  <c r="D240" i="24"/>
  <c r="E240" i="24"/>
  <c r="AO219" i="24"/>
  <c r="AN219" i="24"/>
  <c r="AK219" i="24"/>
  <c r="AJ219" i="24"/>
  <c r="AG219" i="24"/>
  <c r="AF219" i="24"/>
  <c r="AC219" i="24"/>
  <c r="AB219" i="24"/>
  <c r="Y219" i="24"/>
  <c r="X219" i="24"/>
  <c r="U219" i="24"/>
  <c r="T219" i="24"/>
  <c r="Q219" i="24"/>
  <c r="P219" i="24"/>
  <c r="M219" i="24"/>
  <c r="L219" i="24"/>
  <c r="I219" i="24"/>
  <c r="H219" i="24"/>
  <c r="D219" i="24"/>
  <c r="E219" i="24"/>
  <c r="AO195" i="24"/>
  <c r="AN195" i="24"/>
  <c r="AK195" i="24"/>
  <c r="AJ195" i="24"/>
  <c r="AG195" i="24"/>
  <c r="AF195" i="24"/>
  <c r="AC195" i="24"/>
  <c r="AB195" i="24"/>
  <c r="Y195" i="24"/>
  <c r="X195" i="24"/>
  <c r="U195" i="24"/>
  <c r="T195" i="24"/>
  <c r="Q195" i="24"/>
  <c r="P195" i="24"/>
  <c r="M195" i="24"/>
  <c r="L195" i="24"/>
  <c r="I195" i="24"/>
  <c r="H195" i="24"/>
  <c r="D195" i="24"/>
  <c r="E195" i="24"/>
  <c r="AO106" i="24"/>
  <c r="AN106" i="24"/>
  <c r="AK106" i="24"/>
  <c r="AJ106" i="24"/>
  <c r="AG106" i="24"/>
  <c r="AF106" i="24"/>
  <c r="AC106" i="24"/>
  <c r="AB106" i="24"/>
  <c r="Y106" i="24"/>
  <c r="X106" i="24"/>
  <c r="U106" i="24"/>
  <c r="T106" i="24"/>
  <c r="Q106" i="24"/>
  <c r="P106" i="24"/>
  <c r="M106" i="24"/>
  <c r="L106" i="24"/>
  <c r="I106" i="24"/>
  <c r="H106" i="24"/>
  <c r="E106" i="24"/>
  <c r="D106" i="24"/>
  <c r="AO63" i="24"/>
  <c r="AN63" i="24"/>
  <c r="AK63" i="24"/>
  <c r="AJ63" i="24"/>
  <c r="AG63" i="24"/>
  <c r="AF63" i="24"/>
  <c r="AC63" i="24"/>
  <c r="AB63" i="24"/>
  <c r="Y63" i="24"/>
  <c r="X63" i="24"/>
  <c r="U63" i="24"/>
  <c r="T63" i="24"/>
  <c r="Q63" i="24"/>
  <c r="P63" i="24"/>
  <c r="M63" i="24"/>
  <c r="L63" i="24"/>
  <c r="I63" i="24"/>
  <c r="H63" i="24"/>
  <c r="D63" i="24"/>
  <c r="E63" i="24"/>
  <c r="AO7" i="24"/>
  <c r="AN7" i="24"/>
  <c r="AK7" i="24"/>
  <c r="AJ7" i="24"/>
  <c r="AG7" i="24"/>
  <c r="AF7" i="24"/>
  <c r="AC7" i="24"/>
  <c r="AB7" i="24"/>
  <c r="Y7" i="24"/>
  <c r="X7" i="24"/>
  <c r="U7" i="24"/>
  <c r="T7" i="24"/>
  <c r="Q7" i="24"/>
  <c r="P7" i="24"/>
  <c r="M7" i="24"/>
  <c r="L7" i="24"/>
  <c r="I7" i="24"/>
  <c r="H7" i="24"/>
  <c r="D7" i="24"/>
  <c r="E7" i="24"/>
  <c r="AB67" i="6"/>
  <c r="AB63" i="6" s="1"/>
  <c r="AB7" i="6"/>
  <c r="AA219" i="24" l="1"/>
  <c r="O7" i="24"/>
  <c r="AK5" i="24"/>
  <c r="U5" i="24"/>
  <c r="AJ5" i="24"/>
  <c r="E5" i="24"/>
  <c r="H5" i="24"/>
  <c r="X5" i="24"/>
  <c r="K106" i="24"/>
  <c r="O106" i="24"/>
  <c r="AA106" i="24"/>
  <c r="AM195" i="24"/>
  <c r="AE195" i="24"/>
  <c r="G219" i="24"/>
  <c r="K219" i="24"/>
  <c r="S219" i="24"/>
  <c r="W219" i="24"/>
  <c r="AE219" i="24"/>
  <c r="AI219" i="24"/>
  <c r="AM219" i="24"/>
  <c r="AE240" i="24"/>
  <c r="D5" i="24"/>
  <c r="AN5" i="24"/>
  <c r="C106" i="24"/>
  <c r="I5" i="24"/>
  <c r="Y5" i="24"/>
  <c r="AO5" i="24"/>
  <c r="L5" i="24"/>
  <c r="P5" i="24"/>
  <c r="M5" i="24"/>
  <c r="Q5" i="24"/>
  <c r="AM7" i="24"/>
  <c r="K7" i="24"/>
  <c r="G7" i="24"/>
  <c r="C7" i="24"/>
  <c r="T5" i="24"/>
  <c r="S7" i="24"/>
  <c r="C63" i="24"/>
  <c r="S106" i="24"/>
  <c r="AI195" i="24"/>
  <c r="AE63" i="24"/>
  <c r="G63" i="24"/>
  <c r="G106" i="24"/>
  <c r="AM106" i="24"/>
  <c r="S195" i="24"/>
  <c r="C195" i="24"/>
  <c r="K240" i="24"/>
  <c r="S240" i="24"/>
  <c r="AA240" i="24"/>
  <c r="AI240" i="24"/>
  <c r="AB5" i="24"/>
  <c r="W7" i="24"/>
  <c r="K63" i="24"/>
  <c r="AI63" i="24"/>
  <c r="AC5" i="24"/>
  <c r="AI7" i="24"/>
  <c r="O63" i="24"/>
  <c r="S63" i="24"/>
  <c r="W195" i="24"/>
  <c r="G195" i="24"/>
  <c r="AF5" i="24"/>
  <c r="AA7" i="24"/>
  <c r="C219" i="24"/>
  <c r="C240" i="24"/>
  <c r="W63" i="24"/>
  <c r="W106" i="24"/>
  <c r="AA195" i="24"/>
  <c r="O195" i="24"/>
  <c r="K195" i="24"/>
  <c r="O219" i="24"/>
  <c r="G240" i="24"/>
  <c r="O240" i="24"/>
  <c r="W240" i="24"/>
  <c r="AM240" i="24"/>
  <c r="AG5" i="24"/>
  <c r="AA63" i="24"/>
  <c r="AM63" i="24"/>
  <c r="AE106" i="24"/>
  <c r="AE7" i="24"/>
  <c r="O5" i="24" l="1"/>
  <c r="C5" i="24"/>
  <c r="AM5" i="24"/>
  <c r="G5" i="24"/>
  <c r="K5" i="24"/>
  <c r="W5" i="24"/>
  <c r="S5" i="24"/>
  <c r="AI5" i="24"/>
  <c r="AA5" i="24"/>
  <c r="AE5" i="24"/>
  <c r="AA69" i="6" l="1"/>
  <c r="Q28" i="10" l="1"/>
  <c r="Q29" i="10"/>
  <c r="P28" i="10"/>
  <c r="P29" i="10"/>
  <c r="K29" i="10"/>
  <c r="K28" i="10"/>
  <c r="K27" i="10"/>
  <c r="G29" i="10"/>
  <c r="G28" i="10"/>
  <c r="G27" i="10"/>
  <c r="C24" i="10" l="1"/>
  <c r="C25" i="10"/>
  <c r="C26" i="10"/>
  <c r="C27" i="10"/>
  <c r="O27" i="10" s="1"/>
  <c r="C28" i="10"/>
  <c r="O28" i="10" s="1"/>
  <c r="C29" i="10"/>
  <c r="O29" i="10" s="1"/>
  <c r="C31" i="10"/>
  <c r="C23" i="10"/>
  <c r="Y6" i="34" l="1"/>
  <c r="X6" i="34"/>
  <c r="W6" i="34"/>
  <c r="V6" i="34"/>
  <c r="U6" i="34"/>
  <c r="T6" i="34"/>
  <c r="S6" i="34"/>
  <c r="R6" i="34"/>
  <c r="Q6" i="34"/>
  <c r="P6" i="34"/>
  <c r="O6" i="34"/>
  <c r="N6" i="34"/>
  <c r="M6" i="34"/>
  <c r="L6" i="34"/>
  <c r="K6" i="34"/>
  <c r="J6" i="34"/>
  <c r="I6" i="34"/>
  <c r="H6" i="34"/>
  <c r="G6" i="34"/>
  <c r="F6" i="34"/>
  <c r="E6" i="34"/>
  <c r="D6" i="34"/>
  <c r="C6" i="34"/>
  <c r="V7" i="25"/>
  <c r="V5" i="25" l="1"/>
  <c r="AA8" i="30"/>
  <c r="Z35" i="5" l="1"/>
  <c r="Z5" i="5" l="1"/>
  <c r="Q27" i="10" l="1"/>
  <c r="P27" i="10"/>
  <c r="Z8" i="30" l="1"/>
  <c r="D35" i="5"/>
  <c r="Y38" i="5"/>
  <c r="Y37" i="5"/>
  <c r="Y35" i="5" s="1"/>
  <c r="X37" i="5"/>
  <c r="Y8" i="28" l="1"/>
  <c r="U20" i="25" l="1"/>
  <c r="U7" i="25"/>
  <c r="U5" i="25" l="1"/>
  <c r="Y5" i="5"/>
  <c r="F8" i="30" l="1"/>
  <c r="G8" i="30"/>
  <c r="H8" i="30"/>
  <c r="I8" i="30"/>
  <c r="J8" i="30"/>
  <c r="K8" i="30"/>
  <c r="L8" i="30"/>
  <c r="M8" i="30"/>
  <c r="N8" i="30"/>
  <c r="O8" i="30"/>
  <c r="P8" i="30"/>
  <c r="Q8" i="30"/>
  <c r="R8" i="30"/>
  <c r="S8" i="30"/>
  <c r="T8" i="30"/>
  <c r="U8" i="30"/>
  <c r="V8" i="30"/>
  <c r="W8" i="30"/>
  <c r="X8" i="30"/>
  <c r="Y8" i="30"/>
  <c r="E8" i="30"/>
  <c r="W8" i="28" l="1"/>
  <c r="S8" i="28" l="1"/>
  <c r="M8" i="28"/>
  <c r="N8" i="28"/>
  <c r="O8" i="28"/>
  <c r="P8" i="28"/>
  <c r="Q8" i="28"/>
  <c r="R8" i="28"/>
  <c r="T8" i="28"/>
  <c r="U8" i="28"/>
  <c r="V8" i="28"/>
  <c r="X8" i="28"/>
  <c r="L8" i="28"/>
  <c r="K8" i="28"/>
  <c r="I8" i="28"/>
  <c r="H8" i="28"/>
  <c r="J8" i="28"/>
  <c r="G8" i="28"/>
  <c r="E8" i="28"/>
  <c r="F8" i="28"/>
  <c r="D8" i="28"/>
  <c r="X38" i="5" l="1"/>
  <c r="X35" i="5"/>
  <c r="W38" i="5"/>
  <c r="W37" i="5"/>
  <c r="W35" i="5" s="1"/>
  <c r="V38" i="5"/>
  <c r="V37" i="5"/>
  <c r="U38" i="5"/>
  <c r="U37" i="5"/>
  <c r="U35" i="5" s="1"/>
  <c r="T38" i="5"/>
  <c r="T37" i="5"/>
  <c r="S38" i="5"/>
  <c r="S37" i="5"/>
  <c r="S35" i="5" s="1"/>
  <c r="R38" i="5"/>
  <c r="R37" i="5"/>
  <c r="Q35" i="5"/>
  <c r="H35" i="5"/>
  <c r="I35" i="5"/>
  <c r="P35" i="5"/>
  <c r="E35" i="5"/>
  <c r="F35" i="5"/>
  <c r="G35" i="5"/>
  <c r="J35" i="5"/>
  <c r="K35" i="5"/>
  <c r="L35" i="5"/>
  <c r="M35" i="5"/>
  <c r="N35" i="5"/>
  <c r="O35" i="5"/>
  <c r="L8" i="5"/>
  <c r="L7" i="5"/>
  <c r="K8" i="5"/>
  <c r="K7" i="5"/>
  <c r="J8" i="5"/>
  <c r="J7" i="5"/>
  <c r="I8" i="5"/>
  <c r="I7" i="5"/>
  <c r="I5" i="5" s="1"/>
  <c r="H12" i="5"/>
  <c r="H8" i="5"/>
  <c r="H7" i="5"/>
  <c r="G12" i="5"/>
  <c r="G8" i="5"/>
  <c r="G7" i="5"/>
  <c r="F12" i="5"/>
  <c r="F8" i="5"/>
  <c r="F7" i="5"/>
  <c r="E12" i="5"/>
  <c r="E8" i="5"/>
  <c r="E7" i="5"/>
  <c r="M5" i="5"/>
  <c r="N5" i="5"/>
  <c r="O5" i="5"/>
  <c r="P5" i="5"/>
  <c r="Q5" i="5"/>
  <c r="R5" i="5"/>
  <c r="S5" i="5"/>
  <c r="T5" i="5"/>
  <c r="U5" i="5"/>
  <c r="V5" i="5"/>
  <c r="W5" i="5"/>
  <c r="X5" i="5"/>
  <c r="D12" i="5"/>
  <c r="D8" i="5"/>
  <c r="D7" i="5"/>
  <c r="D5" i="5" l="1"/>
  <c r="R35" i="5"/>
  <c r="V35" i="5"/>
  <c r="J5" i="5"/>
  <c r="T35" i="5"/>
  <c r="G5" i="5"/>
  <c r="H5" i="5"/>
  <c r="E5" i="5"/>
  <c r="F5" i="5"/>
  <c r="L5" i="5"/>
  <c r="K5" i="5"/>
  <c r="E20" i="25"/>
  <c r="E7" i="25"/>
  <c r="D20" i="25"/>
  <c r="D7" i="25"/>
  <c r="F20" i="25"/>
  <c r="G20" i="25"/>
  <c r="H20" i="25"/>
  <c r="I20" i="25"/>
  <c r="J20" i="25"/>
  <c r="K20" i="25"/>
  <c r="L20" i="25"/>
  <c r="M20" i="25"/>
  <c r="N20" i="25"/>
  <c r="O20" i="25"/>
  <c r="P20" i="25"/>
  <c r="Q20" i="25"/>
  <c r="R20" i="25"/>
  <c r="S20" i="25"/>
  <c r="T20" i="25"/>
  <c r="F7" i="25"/>
  <c r="G7" i="25"/>
  <c r="H7" i="25"/>
  <c r="I7" i="25"/>
  <c r="J7" i="25"/>
  <c r="K7" i="25"/>
  <c r="L7" i="25"/>
  <c r="M7" i="25"/>
  <c r="N7" i="25"/>
  <c r="O7" i="25"/>
  <c r="P7" i="25"/>
  <c r="Q7" i="25"/>
  <c r="R7" i="25"/>
  <c r="S7" i="25"/>
  <c r="T7" i="25"/>
  <c r="C7" i="25"/>
  <c r="C20" i="25"/>
  <c r="C5" i="25" l="1"/>
  <c r="L5" i="25"/>
  <c r="G5" i="25"/>
  <c r="N5" i="25"/>
  <c r="M5" i="25"/>
  <c r="K5" i="25"/>
  <c r="T5" i="25"/>
  <c r="J5" i="25"/>
  <c r="F5" i="25"/>
  <c r="I5" i="25"/>
  <c r="H5" i="25"/>
  <c r="D5" i="25"/>
  <c r="E5" i="25"/>
  <c r="Q5" i="25"/>
  <c r="S5" i="25"/>
  <c r="R5" i="25"/>
  <c r="P5" i="25"/>
  <c r="C6" i="35" l="1"/>
  <c r="C19" i="35"/>
  <c r="D19" i="35"/>
  <c r="D6" i="35"/>
  <c r="E6" i="35"/>
  <c r="E19" i="35"/>
  <c r="F6" i="35"/>
  <c r="F19" i="35"/>
  <c r="G6" i="35"/>
  <c r="G19" i="35"/>
  <c r="H6" i="35"/>
  <c r="H19" i="35"/>
  <c r="I6" i="35"/>
  <c r="I19" i="35"/>
  <c r="J6" i="35"/>
  <c r="J19" i="35"/>
  <c r="K6" i="35"/>
  <c r="K19" i="35"/>
  <c r="L6" i="35"/>
  <c r="L19" i="35"/>
  <c r="M6" i="35"/>
  <c r="M19" i="35"/>
  <c r="N6" i="35"/>
  <c r="N19" i="35"/>
  <c r="O6" i="35"/>
  <c r="O19" i="35"/>
  <c r="P6" i="35"/>
  <c r="P19" i="35"/>
  <c r="Q6" i="35"/>
  <c r="Q19" i="35"/>
  <c r="R6" i="35"/>
  <c r="R19" i="35"/>
  <c r="S6" i="35"/>
  <c r="S19" i="35"/>
  <c r="T6" i="35"/>
  <c r="T19" i="35"/>
  <c r="U6" i="35"/>
  <c r="U19" i="35"/>
  <c r="V6" i="35"/>
  <c r="V19" i="35"/>
  <c r="W6" i="35"/>
  <c r="W19" i="35"/>
  <c r="X6" i="35"/>
  <c r="X19" i="35"/>
  <c r="Y6" i="35"/>
  <c r="Y19" i="35"/>
  <c r="Z6" i="35"/>
  <c r="Z19" i="35"/>
  <c r="AA6" i="35"/>
  <c r="AA19" i="35"/>
</calcChain>
</file>

<file path=xl/sharedStrings.xml><?xml version="1.0" encoding="utf-8"?>
<sst xmlns="http://schemas.openxmlformats.org/spreadsheetml/2006/main" count="1029" uniqueCount="656">
  <si>
    <t>H-2A</t>
  </si>
  <si>
    <t>H-2B</t>
  </si>
  <si>
    <t>-</t>
  </si>
  <si>
    <t>TN</t>
  </si>
  <si>
    <t>TD</t>
  </si>
  <si>
    <t>I</t>
  </si>
  <si>
    <t>A</t>
  </si>
  <si>
    <t>B</t>
  </si>
  <si>
    <t>C/D</t>
  </si>
  <si>
    <t>E</t>
  </si>
  <si>
    <t>F</t>
  </si>
  <si>
    <t>G</t>
  </si>
  <si>
    <t>H</t>
  </si>
  <si>
    <t>J</t>
  </si>
  <si>
    <t>K</t>
  </si>
  <si>
    <t>L</t>
  </si>
  <si>
    <t>M</t>
  </si>
  <si>
    <t>N</t>
  </si>
  <si>
    <t>NATO</t>
  </si>
  <si>
    <t>O</t>
  </si>
  <si>
    <t>P</t>
  </si>
  <si>
    <t>Q</t>
  </si>
  <si>
    <t>R</t>
  </si>
  <si>
    <t>S</t>
  </si>
  <si>
    <t>T</t>
  </si>
  <si>
    <t>U</t>
  </si>
  <si>
    <t>V</t>
  </si>
  <si>
    <t>Mundial</t>
  </si>
  <si>
    <t>TD/TN</t>
  </si>
  <si>
    <t>Total</t>
  </si>
  <si>
    <t>Cuarta Preferencia</t>
  </si>
  <si>
    <t>Quinta Preferencia</t>
  </si>
  <si>
    <t>Otros inmigrantes</t>
  </si>
  <si>
    <t>Inmigrantes especiales</t>
  </si>
  <si>
    <t>AFRICA</t>
  </si>
  <si>
    <t>Gambia</t>
  </si>
  <si>
    <t>Senegal</t>
  </si>
  <si>
    <t>Somalia</t>
  </si>
  <si>
    <t>Tanzania</t>
  </si>
  <si>
    <t>ASIA</t>
  </si>
  <si>
    <t xml:space="preserve">Hong Kong Special Administrative Region </t>
  </si>
  <si>
    <t>Israel</t>
  </si>
  <si>
    <t>Vietnam</t>
  </si>
  <si>
    <t xml:space="preserve">Austria </t>
  </si>
  <si>
    <t>Bulgaria</t>
  </si>
  <si>
    <t xml:space="preserve">Bahamas </t>
  </si>
  <si>
    <t xml:space="preserve">Barbados </t>
  </si>
  <si>
    <t xml:space="preserve">Costa Rica </t>
  </si>
  <si>
    <t xml:space="preserve">Cuba </t>
  </si>
  <si>
    <t xml:space="preserve">Dominica </t>
  </si>
  <si>
    <t xml:space="preserve">El Salvador </t>
  </si>
  <si>
    <t xml:space="preserve">Guatemala </t>
  </si>
  <si>
    <t xml:space="preserve">Honduras </t>
  </si>
  <si>
    <t xml:space="preserve">Jamaica </t>
  </si>
  <si>
    <t xml:space="preserve">Nicaragua </t>
  </si>
  <si>
    <t xml:space="preserve"> Australia  </t>
  </si>
  <si>
    <t xml:space="preserve"> Kiribati  </t>
  </si>
  <si>
    <t xml:space="preserve"> Nauru  </t>
  </si>
  <si>
    <t xml:space="preserve">Tokelau </t>
  </si>
  <si>
    <t xml:space="preserve"> Palau  </t>
  </si>
  <si>
    <t xml:space="preserve"> Samoa  </t>
  </si>
  <si>
    <t xml:space="preserve"> Tonga  </t>
  </si>
  <si>
    <t xml:space="preserve"> Tuvalu  </t>
  </si>
  <si>
    <t xml:space="preserve"> Vanuatu  </t>
  </si>
  <si>
    <t xml:space="preserve"> Argentina  </t>
  </si>
  <si>
    <t xml:space="preserve"> Bolivia </t>
  </si>
  <si>
    <t xml:space="preserve"> Chile  </t>
  </si>
  <si>
    <t xml:space="preserve"> Colombia </t>
  </si>
  <si>
    <t xml:space="preserve"> Ecuador  </t>
  </si>
  <si>
    <t xml:space="preserve"> Paraguay </t>
  </si>
  <si>
    <t xml:space="preserve"> Uruguay </t>
  </si>
  <si>
    <t xml:space="preserve"> Venezuela  </t>
  </si>
  <si>
    <t>OCEANIA</t>
  </si>
  <si>
    <t>Notas:</t>
  </si>
  <si>
    <t>Argelia</t>
  </si>
  <si>
    <t>Angola</t>
  </si>
  <si>
    <t>Benin</t>
  </si>
  <si>
    <t>Botswana</t>
  </si>
  <si>
    <t>Burkina Faso</t>
  </si>
  <si>
    <t>Burundi</t>
  </si>
  <si>
    <t>Camerún</t>
  </si>
  <si>
    <t>Islas de Cabo Verde</t>
  </si>
  <si>
    <t>República Centroafricana</t>
  </si>
  <si>
    <t>Comores</t>
  </si>
  <si>
    <t>Chad</t>
  </si>
  <si>
    <t>Egipto</t>
  </si>
  <si>
    <t>Guinea Ecuatorial</t>
  </si>
  <si>
    <t>Eritrea</t>
  </si>
  <si>
    <t>Etiopía</t>
  </si>
  <si>
    <t>Gabón</t>
  </si>
  <si>
    <t>Ghana</t>
  </si>
  <si>
    <t>Guinea</t>
  </si>
  <si>
    <t>Guinea-Bissau</t>
  </si>
  <si>
    <t>Costa de Marfil</t>
  </si>
  <si>
    <t>Kenia</t>
  </si>
  <si>
    <t>Lesoto</t>
  </si>
  <si>
    <t>Liberia</t>
  </si>
  <si>
    <t>Libia</t>
  </si>
  <si>
    <t>Madagascar</t>
  </si>
  <si>
    <t>Malaui</t>
  </si>
  <si>
    <t>Mali</t>
  </si>
  <si>
    <t>Mauritania</t>
  </si>
  <si>
    <t>Mauricio</t>
  </si>
  <si>
    <t>Marruecos</t>
  </si>
  <si>
    <t>Mozambique</t>
  </si>
  <si>
    <t>Namibia</t>
  </si>
  <si>
    <t>Niger</t>
  </si>
  <si>
    <t>Nigeria</t>
  </si>
  <si>
    <t>Ruanda</t>
  </si>
  <si>
    <t>Seychelles</t>
  </si>
  <si>
    <t>Sierra Leona</t>
  </si>
  <si>
    <t>Sudáfrica</t>
  </si>
  <si>
    <t>Sudán</t>
  </si>
  <si>
    <t>Suazilandia</t>
  </si>
  <si>
    <t>Togo</t>
  </si>
  <si>
    <t>Túnez</t>
  </si>
  <si>
    <t>Uganda</t>
  </si>
  <si>
    <t>Zambia</t>
  </si>
  <si>
    <t>Zimbabue</t>
  </si>
  <si>
    <t xml:space="preserve">República del Congo </t>
  </si>
  <si>
    <t xml:space="preserve">República Democrática del Congo </t>
  </si>
  <si>
    <t>Laos</t>
  </si>
  <si>
    <t>Líbano</t>
  </si>
  <si>
    <t>Afganistán</t>
  </si>
  <si>
    <t>Armenia</t>
  </si>
  <si>
    <t>Azerbaiyán</t>
  </si>
  <si>
    <t>Bahréin</t>
  </si>
  <si>
    <t>Bangladesh</t>
  </si>
  <si>
    <t>Brunei</t>
  </si>
  <si>
    <t>Camboya</t>
  </si>
  <si>
    <t>Timor oriental</t>
  </si>
  <si>
    <t>Georgia</t>
  </si>
  <si>
    <t>India</t>
  </si>
  <si>
    <t>Indonesia</t>
  </si>
  <si>
    <t>Irán</t>
  </si>
  <si>
    <t>Irak</t>
  </si>
  <si>
    <t>Japón</t>
  </si>
  <si>
    <t>Jordania</t>
  </si>
  <si>
    <t>Kazajstán</t>
  </si>
  <si>
    <t>Kuwait</t>
  </si>
  <si>
    <t>Kirgisistán</t>
  </si>
  <si>
    <t>Malasia</t>
  </si>
  <si>
    <t>Maldivas</t>
  </si>
  <si>
    <t>Mongolia</t>
  </si>
  <si>
    <t>Birmania, Myanmar</t>
  </si>
  <si>
    <t>Nepal</t>
  </si>
  <si>
    <t>Omán</t>
  </si>
  <si>
    <t>Paquistán</t>
  </si>
  <si>
    <t>Filipinas</t>
  </si>
  <si>
    <t>Qatar</t>
  </si>
  <si>
    <t>Arabia Saudí, Arabia Saudita</t>
  </si>
  <si>
    <t>Singapur</t>
  </si>
  <si>
    <t>Sri Lanka</t>
  </si>
  <si>
    <t>Siria</t>
  </si>
  <si>
    <t>Tailandia</t>
  </si>
  <si>
    <t>Emiratos Árabes Unidos</t>
  </si>
  <si>
    <t>Uzbekistán</t>
  </si>
  <si>
    <t>Yemen</t>
  </si>
  <si>
    <t>Bhután</t>
  </si>
  <si>
    <t>Corea del norte</t>
  </si>
  <si>
    <t>Corea del sur</t>
  </si>
  <si>
    <t>Macao</t>
  </si>
  <si>
    <t xml:space="preserve">Autoridad Palestina </t>
  </si>
  <si>
    <t>Albania</t>
  </si>
  <si>
    <t>Andorra</t>
  </si>
  <si>
    <t>Bélgica</t>
  </si>
  <si>
    <t>Bielorrusia</t>
  </si>
  <si>
    <t>Bosnia-Herzegovina</t>
  </si>
  <si>
    <t>Croacia</t>
  </si>
  <si>
    <t>Chipre</t>
  </si>
  <si>
    <t>Dinamarca</t>
  </si>
  <si>
    <t>Estonia</t>
  </si>
  <si>
    <t>Finlandia</t>
  </si>
  <si>
    <t>Francia</t>
  </si>
  <si>
    <t>Alemania</t>
  </si>
  <si>
    <t>Grecia</t>
  </si>
  <si>
    <t>Hungría</t>
  </si>
  <si>
    <t>Islandia</t>
  </si>
  <si>
    <t>Irlanda</t>
  </si>
  <si>
    <t>Italia</t>
  </si>
  <si>
    <t>Kosovo</t>
  </si>
  <si>
    <t>Letonia</t>
  </si>
  <si>
    <t>Liechtenstein</t>
  </si>
  <si>
    <t>Lituania</t>
  </si>
  <si>
    <t>Luxemburgo</t>
  </si>
  <si>
    <t>Macedonia</t>
  </si>
  <si>
    <t>Malta</t>
  </si>
  <si>
    <t>Moldau, Moldavien</t>
  </si>
  <si>
    <t>Mónaco</t>
  </si>
  <si>
    <t>Montenegro</t>
  </si>
  <si>
    <t>Noruega</t>
  </si>
  <si>
    <t>Polonia</t>
  </si>
  <si>
    <t>Portugal</t>
  </si>
  <si>
    <t>Rumanía</t>
  </si>
  <si>
    <t>Rusia</t>
  </si>
  <si>
    <t>San Marino</t>
  </si>
  <si>
    <t>Serbia</t>
  </si>
  <si>
    <t>Eslovaquia</t>
  </si>
  <si>
    <t>Eslovenia</t>
  </si>
  <si>
    <t>España</t>
  </si>
  <si>
    <t>Suecia</t>
  </si>
  <si>
    <t>Suiza</t>
  </si>
  <si>
    <t>Países Bajos</t>
  </si>
  <si>
    <t>Ucrania</t>
  </si>
  <si>
    <t>Turquía</t>
  </si>
  <si>
    <t>Vaticano</t>
  </si>
  <si>
    <t>República Checa</t>
  </si>
  <si>
    <t xml:space="preserve">Servia - Montenegro </t>
  </si>
  <si>
    <t xml:space="preserve">Reino Unido </t>
  </si>
  <si>
    <t xml:space="preserve">Territorio Británico del Océano Índico   </t>
  </si>
  <si>
    <t xml:space="preserve">Curazao </t>
  </si>
  <si>
    <t xml:space="preserve">Isla de San Martín </t>
  </si>
  <si>
    <t xml:space="preserve">Archipiélago Svalbard </t>
  </si>
  <si>
    <t>EUROPA</t>
  </si>
  <si>
    <t>SUDAMÉRICA</t>
  </si>
  <si>
    <t xml:space="preserve">﻿Antigua y Barbuda </t>
  </si>
  <si>
    <t xml:space="preserve">Belice </t>
  </si>
  <si>
    <t xml:space="preserve">Canadá </t>
  </si>
  <si>
    <t xml:space="preserve">República Dominicana  </t>
  </si>
  <si>
    <t xml:space="preserve">Granada </t>
  </si>
  <si>
    <t xml:space="preserve">Haití </t>
  </si>
  <si>
    <t xml:space="preserve">México </t>
  </si>
  <si>
    <t>Panamá</t>
  </si>
  <si>
    <t>San Cristóbal y Nieves</t>
  </si>
  <si>
    <t xml:space="preserve">Santa Lucia </t>
  </si>
  <si>
    <t>San Vicente y las Granadinas</t>
  </si>
  <si>
    <t xml:space="preserve">Trinidad y Tobago </t>
  </si>
  <si>
    <t xml:space="preserve"> Brasil  </t>
  </si>
  <si>
    <t xml:space="preserve"> Guayana  </t>
  </si>
  <si>
    <t xml:space="preserve"> Perú  </t>
  </si>
  <si>
    <t xml:space="preserve"> Surinam  </t>
  </si>
  <si>
    <t xml:space="preserve">Isla Norfolk </t>
  </si>
  <si>
    <t xml:space="preserve"> Fiyi </t>
  </si>
  <si>
    <t xml:space="preserve"> Islas Marshall   </t>
  </si>
  <si>
    <t xml:space="preserve"> Estados Federados de Micronesia  </t>
  </si>
  <si>
    <t xml:space="preserve"> Nueva Zelanda  </t>
  </si>
  <si>
    <t xml:space="preserve"> Papía Nueva Guinea  </t>
  </si>
  <si>
    <t xml:space="preserve"> Islas Salomón  </t>
  </si>
  <si>
    <t>Año</t>
  </si>
  <si>
    <t>No inmigrantes</t>
  </si>
  <si>
    <t>Inmigrantes</t>
  </si>
  <si>
    <t>% Total</t>
  </si>
  <si>
    <t>% No inmigrantes</t>
  </si>
  <si>
    <t>% Inmigrantes</t>
  </si>
  <si>
    <t>% de visas expedidas a mexicanos por autoridades estadounidenses con respecto al total visas</t>
  </si>
  <si>
    <t xml:space="preserve">Diplomáticos y familias. </t>
  </si>
  <si>
    <t xml:space="preserve">Turismo y negocios. </t>
  </si>
  <si>
    <t>Visitantes en tránsito, inmediato y continuo; y familias.</t>
  </si>
  <si>
    <t xml:space="preserve">Comerciantes, Inversores y trabajadores australianos y chilenos; y familias. </t>
  </si>
  <si>
    <t>Estudiantes de primaria, secundaria o algún idioma, canadienses y mexicanos; y familias.</t>
  </si>
  <si>
    <t>Miembros de organizaciones internacionales.</t>
  </si>
  <si>
    <t>Trabajadores especializados y familias.</t>
  </si>
  <si>
    <t>Trabajadores agrícolas.</t>
  </si>
  <si>
    <t>Trabajadores no agrícolas.</t>
  </si>
  <si>
    <t>Profesionales en medios.</t>
  </si>
  <si>
    <t xml:space="preserve">Visitantes de intercambio y familias. </t>
  </si>
  <si>
    <t xml:space="preserve">Empleados de alguna empresa estadounidense y familias. </t>
  </si>
  <si>
    <t xml:space="preserve">Familias de inmigrantes especiales. </t>
  </si>
  <si>
    <t xml:space="preserve">Funcionarios y empleados de la OTAN; y familias. </t>
  </si>
  <si>
    <t>Personas con habilidades extraordinarias y familias.</t>
  </si>
  <si>
    <t>Artistas o animadores y familias.</t>
  </si>
  <si>
    <t xml:space="preserve">Personas de intercambio cultural. </t>
  </si>
  <si>
    <t xml:space="preserve">Trabajadores religiosos y familias. </t>
  </si>
  <si>
    <t xml:space="preserve">Informantes de actividades delictivas y familias. </t>
  </si>
  <si>
    <t xml:space="preserve">Víctimas de trata de personas y familias. </t>
  </si>
  <si>
    <t xml:space="preserve">Víctimas de actividades delictivas. </t>
  </si>
  <si>
    <t xml:space="preserve">Hijos, hijastros y cónyuges de residentes permanentes. </t>
  </si>
  <si>
    <t xml:space="preserve">Primera Preferencia (1st) </t>
  </si>
  <si>
    <t xml:space="preserve">Segunda Preferencia excento de limitaciones del país (2A Exempt) </t>
  </si>
  <si>
    <t xml:space="preserve">Segunda Preferencia sujeto a limitaciones del país  </t>
  </si>
  <si>
    <t>Tercera Preferencia (3rd)</t>
  </si>
  <si>
    <t>Cuarta preferencia (4th)</t>
  </si>
  <si>
    <t>Segunda Preferencia (2nd)</t>
  </si>
  <si>
    <t xml:space="preserve">Tercera Preferencia </t>
  </si>
  <si>
    <t>Yibuti</t>
  </si>
  <si>
    <t xml:space="preserve">República Democrática de Santo Tomé y Príncipe </t>
  </si>
  <si>
    <t>Sudán del sur</t>
  </si>
  <si>
    <t>Taiwan born</t>
  </si>
  <si>
    <t>China</t>
  </si>
  <si>
    <t xml:space="preserve">Aruba  </t>
  </si>
  <si>
    <t xml:space="preserve">Irlanda del norte  </t>
  </si>
  <si>
    <t xml:space="preserve">Islas de Navidad  </t>
  </si>
  <si>
    <t>Islas Cook</t>
  </si>
  <si>
    <t xml:space="preserve">Niue  </t>
  </si>
  <si>
    <t>AÑOS</t>
  </si>
  <si>
    <t>Cónyuge o hijo del residente e hijos</t>
  </si>
  <si>
    <t>Cónyuge o hijo de extranjero residente e hijos (2A Subject)</t>
  </si>
  <si>
    <t>Trabajador cualificado o profesional, cónyuge e hijos (3rd)</t>
  </si>
  <si>
    <t>Huérfano que será adoptado en Estados Unidos por ciudadano estadounidense (IR-4)</t>
  </si>
  <si>
    <t>Padres de ciudadano estadounidense con al menos 21 años de edad (IR-5)</t>
  </si>
  <si>
    <t>Padres del ciudadano estadounidense que adquirió estatus bajo las Islas Vírgenes de No Inmigrante Extranjero Ley de Ajuste Pub. L. 97-271 (VI-5)</t>
  </si>
  <si>
    <t>Inmigrantes Diversos DV</t>
  </si>
  <si>
    <t>Anexo al trabajador</t>
  </si>
  <si>
    <t>D</t>
  </si>
  <si>
    <t>Huérfano adoptado en el extranjero por ciudadano estadounidense (IR-3)</t>
  </si>
  <si>
    <t xml:space="preserve">Tierras Australes y antárticas francesas </t>
  </si>
  <si>
    <t>Islas Georgias del Sur y Sandwich del Sur</t>
  </si>
  <si>
    <t xml:space="preserve">NORTE AMÉRICA, CENTRO AMÉRICA Y EL CARIBE </t>
  </si>
  <si>
    <t>Total General</t>
  </si>
  <si>
    <t xml:space="preserve">PAÍS </t>
  </si>
  <si>
    <t>Tipo de visa</t>
  </si>
  <si>
    <t>México</t>
  </si>
  <si>
    <t>TOTAL MUNDIAL</t>
  </si>
  <si>
    <t>Trabajador profesional del TLCAN: México y Canadá</t>
  </si>
  <si>
    <t xml:space="preserve">Turkmenistán  </t>
  </si>
  <si>
    <t xml:space="preserve">Tayikistán  </t>
  </si>
  <si>
    <t xml:space="preserve">Antillas Holandesas </t>
  </si>
  <si>
    <t>Prometido(a) u esposo(a) en proceso de inmigración.</t>
  </si>
  <si>
    <t>Estudiante de alguna institución vocacional u otra no académica reconocida</t>
  </si>
  <si>
    <t>Preferencia familiar</t>
  </si>
  <si>
    <t>Pariente Inmediato</t>
  </si>
  <si>
    <t>Visa de los EE.UU. : Es aquella que se otorga a un ciudadano de un país extranjero que busca ingresar a los Estados Unidos para un cierto fin especifico. Si bien tener una visa no garantiza el ingreso a los Estados Unidos, sí indica que un funcionario en una Embajada o Consulado de los EE. UU.  en el extranjero ha determinado que usted es elegible para solicitar el ingreso para ese propósito específico. El tipo de visa  está definido por la ley de inmigración de los EE. UU. y se relaciona con el propósito de su viaje.</t>
  </si>
  <si>
    <t>Personas que perdieron la ciudadanía estadounidense por matrimonio (SC-1)</t>
  </si>
  <si>
    <t>Personas que perdieron la ciudadanía estadounidense al servir en las fuerzas armadas extranjeras  (SC-2)</t>
  </si>
  <si>
    <t xml:space="preserve">Hijo (a) soltero (a) del ciudadano estadounidense e hijos </t>
  </si>
  <si>
    <t xml:space="preserve">Hijo (a) soltero (a) del extranjero residente e hijos (2B) </t>
  </si>
  <si>
    <t xml:space="preserve">Hijo (a) casado (a) de ciudadano estadounidense, cónyuge e hijos </t>
  </si>
  <si>
    <t xml:space="preserve">Hermano (a) de ciudadano estadounidense, cónyuge e hijos </t>
  </si>
  <si>
    <t>Preferencia basadas en el empleo</t>
  </si>
  <si>
    <t>Trabajador prioritario, cónyuge e hijos</t>
  </si>
  <si>
    <t>Profesional con título de grado avanzado o extranjero de habilidad excepcional, cónyuge e hijos</t>
  </si>
  <si>
    <t>Otros trabajadores, cónyuge e hijos (Other Workers)</t>
  </si>
  <si>
    <t>Ministro de religión, cónyuge e hijos (SD)</t>
  </si>
  <si>
    <t>Ciertos empleados o ex empleados del Gobierno de Estados Unidos en el extranjero, cónyuge e hijos (SE)</t>
  </si>
  <si>
    <t>Ciertos ex-empleados de la compañía del Canal de Panamá o el Gobierno de la Zona del Canal, cónyuge e hijos (SF)</t>
  </si>
  <si>
    <t>Ciertos ex empleados del Gobierno de Estados Unidos en la zona del Canal, cónyuge e hijos (SG)</t>
  </si>
  <si>
    <t xml:space="preserve">Ciertos ex - empleados  de la compañía del Canal de Panamá o del Gobierno de la Zona, desde 1 abril de 1979, cónyuge e hijos </t>
  </si>
  <si>
    <t xml:space="preserve">Ciertos empleados jubilados de organizaciones internacionales, cónyuges e hijos (as) solteros (SK) </t>
  </si>
  <si>
    <t>Ciertos dependientes del tribunal de menores</t>
  </si>
  <si>
    <t xml:space="preserve">Emisor especial de inmigrantes, cónyuge e hijos (BC) </t>
  </si>
  <si>
    <t>Ciertos trabajadores religiosos, cónyuge e hijos (SR)</t>
  </si>
  <si>
    <t xml:space="preserve">Trabajadores de empleos creados fuera de zona, cónyuge e hijos (5th Employment Creation) </t>
  </si>
  <si>
    <t xml:space="preserve">Trabajadores de empleos creados en zonas rurales y de alto nivel de desempleo, cónyuge e hijos (5th Target Employment) </t>
  </si>
  <si>
    <t xml:space="preserve">Cónyuge de ciudadano estadounidense (IR-1) </t>
  </si>
  <si>
    <t xml:space="preserve">Cónyuge de ciudadano estadounidense (condicional CR-1) </t>
  </si>
  <si>
    <t>Hijo (a) de ciudadano estadounidense (IR-2)</t>
  </si>
  <si>
    <t>Hijo(a) de ciudadano estadounidense (condicional CR-2)</t>
  </si>
  <si>
    <t>Ciertos viudos (as) de ciudadanos estadounidenses (IW-1)</t>
  </si>
  <si>
    <t>Hijos (as) de viudos (as) de ciudadanos estadounidenses (IW-2)</t>
  </si>
  <si>
    <t>Niño (a) adoptado (a) en el extranjero por ciudadano estadounidense bajo el Convenio de La Haya (IH-3)</t>
  </si>
  <si>
    <t>Niño (a) que será adoptado (a) en Estados Unidos por ciudadano estadounidense bajo el Convenio de La Haya (IH-4)</t>
  </si>
  <si>
    <t>Residente de retorno (SB)</t>
  </si>
  <si>
    <t xml:space="preserve">Notas:
</t>
  </si>
  <si>
    <t>Residente de retorno (SB-1)</t>
  </si>
  <si>
    <t>Ciertos miembros de la familia de U1 no inmigrantes (SU-3)</t>
  </si>
  <si>
    <t>Notas:  La visa de los EE.UU., es aquella que se otorga a un ciudadano de un país extranjero que busca ingresar a los Estados Unidos para un cierto fin especifico. Si bien tener una visa no garantiza el ingreso a los Estados Unidos, sí indica que un funcionario en una Embajada o Consulado de los EE. UU.  en el extranjero ha determinado que usted es elegible para solicitar el ingreso para ese propósito específico.
El tipo de visa  está definido por la ley de inmigración de los EE. UU. y se relaciona con el propósito del viaje, hay dos categorías principales de visas: 
 Visa de no inmigrante: para viajar a los Estados Unidos de manera temporal.
 Visa de inmigrante: para vivir de forma permanente en los Estados Unidos.</t>
  </si>
  <si>
    <t>Cónyuge, hijos (as) de residentes permanentes esperando disponibilidad de visa de inmigrante.</t>
  </si>
  <si>
    <t>Trabajadores especializados, agrícolas y no agrícolas y familias.</t>
  </si>
  <si>
    <t>A1</t>
  </si>
  <si>
    <t>A2</t>
  </si>
  <si>
    <t>A3</t>
  </si>
  <si>
    <t>B1</t>
  </si>
  <si>
    <t>B1/B2</t>
  </si>
  <si>
    <t>B1/B2/BCC</t>
  </si>
  <si>
    <t>B1/B2/BCV</t>
  </si>
  <si>
    <t>B2</t>
  </si>
  <si>
    <t>C1</t>
  </si>
  <si>
    <t>Embajador, ministro público, diplomático de carrera, cónsul y familia inmediata</t>
  </si>
  <si>
    <t>Otro funcionario o empleado del gobierno extranjero y familia inmediata</t>
  </si>
  <si>
    <t>Visitante temporal por negocios</t>
  </si>
  <si>
    <t>Visitante temporal por negocios y placer.</t>
  </si>
  <si>
    <t>Combinación B1 / B2 y tarjeta de cruce de frontera</t>
  </si>
  <si>
    <t>Combinación B1 / B2 y tarjeta de cruce de frontera (Lámina Lincoln)</t>
  </si>
  <si>
    <t>Visitante temporal por placer</t>
  </si>
  <si>
    <t>Persona en tránsito</t>
  </si>
  <si>
    <t>C1/D</t>
  </si>
  <si>
    <t>C2</t>
  </si>
  <si>
    <t>C3</t>
  </si>
  <si>
    <t>CW1</t>
  </si>
  <si>
    <t>CW2</t>
  </si>
  <si>
    <t>E1</t>
  </si>
  <si>
    <t>E2</t>
  </si>
  <si>
    <t>E2C</t>
  </si>
  <si>
    <t>E3</t>
  </si>
  <si>
    <t>E3D</t>
  </si>
  <si>
    <t>E3R</t>
  </si>
  <si>
    <t>F1</t>
  </si>
  <si>
    <t>F2</t>
  </si>
  <si>
    <t>F3</t>
  </si>
  <si>
    <t>G1</t>
  </si>
  <si>
    <t>G2</t>
  </si>
  <si>
    <t>G3</t>
  </si>
  <si>
    <t>G4</t>
  </si>
  <si>
    <t>G5</t>
  </si>
  <si>
    <t>H1B</t>
  </si>
  <si>
    <t>Persona en tránsito hacia la sede de las Naciones Unidas.</t>
  </si>
  <si>
    <t>Funcionario de gobierno extranjero, familia inmediata, asistente, sirviente o empleado personal en tránsito</t>
  </si>
  <si>
    <t>Cónyuge o hijo de CW1</t>
  </si>
  <si>
    <t>Comerciante del tratado, Cónyuge e hijos</t>
  </si>
  <si>
    <t>Tratado inversor, Cónyuge e hijos</t>
  </si>
  <si>
    <t>Estudiante (programa de formación académica o lingüística)</t>
  </si>
  <si>
    <t>Cónyuge o hijo de estudiante</t>
  </si>
  <si>
    <t>Representante residente principal del gobierno miembro extranjero reconocido ante la organización internacional, el personal y la familia inmediata</t>
  </si>
  <si>
    <t>Otro representante del gobierno miembro extranjero reconocido a una organización internacional y familia inmediata</t>
  </si>
  <si>
    <t>Representante de un gobierno extranjero no reconocido o no miembro ante una organización internacional y familia inmediata</t>
  </si>
  <si>
    <t>Oficial de organización internacional o empleado, y familia inmediata.</t>
  </si>
  <si>
    <t>Trabajador temporal de mérito distinguido y capacidad para realizar servicios que no sean enfermeros registrados</t>
  </si>
  <si>
    <t>H1B1</t>
  </si>
  <si>
    <t>H1C</t>
  </si>
  <si>
    <t>H2A</t>
  </si>
  <si>
    <t>H2B</t>
  </si>
  <si>
    <t>H3</t>
  </si>
  <si>
    <t>H4</t>
  </si>
  <si>
    <t>J1</t>
  </si>
  <si>
    <t>J2</t>
  </si>
  <si>
    <t>K1</t>
  </si>
  <si>
    <t>K2</t>
  </si>
  <si>
    <t>K3</t>
  </si>
  <si>
    <t>K4</t>
  </si>
  <si>
    <t>L1</t>
  </si>
  <si>
    <t>L2</t>
  </si>
  <si>
    <t>M1</t>
  </si>
  <si>
    <t>M2</t>
  </si>
  <si>
    <t>M3</t>
  </si>
  <si>
    <t>N8</t>
  </si>
  <si>
    <t>N9</t>
  </si>
  <si>
    <t>NATO1</t>
  </si>
  <si>
    <t>NATO2</t>
  </si>
  <si>
    <t>NATO3</t>
  </si>
  <si>
    <t>NATO4</t>
  </si>
  <si>
    <t>NATO5</t>
  </si>
  <si>
    <t>NATO6</t>
  </si>
  <si>
    <t>NATO7</t>
  </si>
  <si>
    <t>O1</t>
  </si>
  <si>
    <t>O2</t>
  </si>
  <si>
    <t>O3</t>
  </si>
  <si>
    <t>P1</t>
  </si>
  <si>
    <t>P2</t>
  </si>
  <si>
    <t>P3</t>
  </si>
  <si>
    <t>P4</t>
  </si>
  <si>
    <t>Q1</t>
  </si>
  <si>
    <t>R1</t>
  </si>
  <si>
    <t>R2</t>
  </si>
  <si>
    <t>S5</t>
  </si>
  <si>
    <t>S6</t>
  </si>
  <si>
    <t>S7</t>
  </si>
  <si>
    <t>T1</t>
  </si>
  <si>
    <t>T2</t>
  </si>
  <si>
    <t>T3</t>
  </si>
  <si>
    <t>T4</t>
  </si>
  <si>
    <t>T5</t>
  </si>
  <si>
    <t>T6</t>
  </si>
  <si>
    <t>U1</t>
  </si>
  <si>
    <t>U2</t>
  </si>
  <si>
    <t>U3</t>
  </si>
  <si>
    <t>U4</t>
  </si>
  <si>
    <t>U5</t>
  </si>
  <si>
    <t>Aprendiz</t>
  </si>
  <si>
    <t>Cónyuge o hijo de H1B / B1 / C, H2A / B o H3</t>
  </si>
  <si>
    <t>Representante de medios de información extranjeros, cónyuge e hijos.</t>
  </si>
  <si>
    <t>Visitante de intercambio</t>
  </si>
  <si>
    <t>Cónyuge o hijo de visitante de intercambio</t>
  </si>
  <si>
    <t>Hijo de K1</t>
  </si>
  <si>
    <t>Hijo de K3</t>
  </si>
  <si>
    <t>Transferencia dentro de la empresa (personal ejecutivo, directivo y especializado que continúa trabajando con una firma o corporación internacional)</t>
  </si>
  <si>
    <t>Cónyuge o hijo de un cesionario dentro de una empresa</t>
  </si>
  <si>
    <t>Estudiante vocacional y no académico</t>
  </si>
  <si>
    <t>Cónyuge o hijo de estudiante vocacional</t>
  </si>
  <si>
    <t>Estudiante vocacional y no académico fronterizo</t>
  </si>
  <si>
    <t>Hijo de N8 o de SK1, SK2, SK4, SN1, SN2 o SN4 inmigrante especial</t>
  </si>
  <si>
    <t>Principal representante permanente del estado miembro ante la OTAN (incluyendo cualquiera de sus órganos subsidiarios) residentes en los Estados Unidos y miembros residentes del personal oficial; principales oficiales de la OTAN; y familia inmediata</t>
  </si>
  <si>
    <t>Otros representantes de los estados miembros ante la OTAN (incluyendo cualquiera de sus órganos subsidiarios) y familiares inmediatos; dependientes de miembros de una fuerza que ingresa de conformidad con las disposiciones de los acuerdos de la OTAN; miembros de dicha fuerza si emiten visas</t>
  </si>
  <si>
    <t>Personal administrativo oficial que acompaña a un representante del estado miembro ante la OTAN y familiares inmediatos</t>
  </si>
  <si>
    <t>Funcionarios de la OTAN (distintos de los clasificables como OTAN1) y familiares inmediatos</t>
  </si>
  <si>
    <t>Expertos, distintos de los oficiales de la OTAN4, empleados en misiones en nombre de la OTAN y sus dependientes</t>
  </si>
  <si>
    <t>Miembros de un componente civil que acompaña a una fuerza que ingresa de conformidad con las disposiciones de los acuerdos de la OTAN, y sus dependientes</t>
  </si>
  <si>
    <t>Asistente, sirviente o empleado personal de NATO1 a través de NATO6 y familia inmediata</t>
  </si>
  <si>
    <t>Persona con habilidades extraordinarias en las ciencias, el arte, la educación, los negocios o los deportes.</t>
  </si>
  <si>
    <t>Persona que acompaña y asiste en el desempeño artístico o atlético de O1.</t>
  </si>
  <si>
    <t>Cónyuge o hijo de O1 o O2</t>
  </si>
  <si>
    <t>Atleta reconocido internacionalmente o miembro de un grupo de entretenimiento internacionalmente reconocido.</t>
  </si>
  <si>
    <t>Artista o animador en un programa de intercambio recíproco.</t>
  </si>
  <si>
    <t>Artista o animador en un programa culturalmente único.</t>
  </si>
  <si>
    <t>Cónyuge o hijo de P1, P2 o P3</t>
  </si>
  <si>
    <t>Participante en un Programa de Intercambio Cultural Internacional.</t>
  </si>
  <si>
    <t>Persona en una ocupación religiosa.</t>
  </si>
  <si>
    <t>Cónyuge o hijo de R1</t>
  </si>
  <si>
    <t>Informante que posee información crítica confiable con respecto a la organización criminal o empresa</t>
  </si>
  <si>
    <t>Informante que posee información crítica y confiable sobre organización terrorista, empresa u operación</t>
  </si>
  <si>
    <t>Cónyuge, hijo o hija casado o soltero, o padre de S5 o S6</t>
  </si>
  <si>
    <t>Víctima de una forma severa de trata de personas.</t>
  </si>
  <si>
    <t>Cónyuge de T1</t>
  </si>
  <si>
    <t>Hijo de T1</t>
  </si>
  <si>
    <t>Padre de T1 menor de 21 años de edad.</t>
  </si>
  <si>
    <t>Hermanos solteros menores de 18 años de edad de T1 menores de 21 años de edad</t>
  </si>
  <si>
    <t>Hijo adulto / menor del beneficiario derivado de T1</t>
  </si>
  <si>
    <t>Profesional de NAFTA</t>
  </si>
  <si>
    <t>Cónyuge o hijo de TN</t>
  </si>
  <si>
    <t>Victima de actividad criminal</t>
  </si>
  <si>
    <t>Cónyuge de U1</t>
  </si>
  <si>
    <t>Hijo de U1</t>
  </si>
  <si>
    <t>Padre de U1 menor de 21 años.</t>
  </si>
  <si>
    <t>Hermanos solteros menores de 18 años de edad de U1 menores de 21 años de edad</t>
  </si>
  <si>
    <t>CLAVE</t>
  </si>
  <si>
    <t>Asistente o empleado personal de A1 y A2, y familiares inmediatos</t>
  </si>
  <si>
    <t>Combinación de tránsito / miembro de tripulación</t>
  </si>
  <si>
    <t>Trabajador de transición de la comunidad de las Islas Marianas del Norte</t>
  </si>
  <si>
    <t>inversor en Comunidad de las Islas Marianas del Norte , cónyuge e hijos</t>
  </si>
  <si>
    <t>Nacionales Australianos con ocupacion profesional</t>
  </si>
  <si>
    <t>Cónyuge o hijo de E3</t>
  </si>
  <si>
    <t>Regreso de nacional Australiano con ocupación profesional</t>
  </si>
  <si>
    <t>Estudiante cacnadiense o mexicano académico o de idiomas.</t>
  </si>
  <si>
    <t>Asistente o empleado personal de G1 a G4 y familia inmediata</t>
  </si>
  <si>
    <t xml:space="preserve">Profesional en el Tratado de libre comercio </t>
  </si>
  <si>
    <t>Enfermera que trabaja en un área de escacez</t>
  </si>
  <si>
    <t>Trabajador temporal realizando servicios agrícolas</t>
  </si>
  <si>
    <t>Trabajador temporal realizando otros servicios</t>
  </si>
  <si>
    <t>Prometido (a) de ciudadano estadounidense</t>
  </si>
  <si>
    <t>Cónyuge de ciudadano estadounidense</t>
  </si>
  <si>
    <t>Padre o Madre de inmigrante especial SK3 o SN3</t>
  </si>
  <si>
    <t>H1A</t>
  </si>
  <si>
    <t>Trabajador temporal realizando servicios como enfermera registrada</t>
  </si>
  <si>
    <t>BBC</t>
  </si>
  <si>
    <t>H2R</t>
  </si>
  <si>
    <t>Regreso de trabajador H2B</t>
  </si>
  <si>
    <t>V1</t>
  </si>
  <si>
    <t>V2</t>
  </si>
  <si>
    <t>V3</t>
  </si>
  <si>
    <t>Miembro de la tripulación (Incluye crewlist)</t>
  </si>
  <si>
    <t xml:space="preserve">Clave </t>
  </si>
  <si>
    <t>Cónyuge de residente legal permanente</t>
  </si>
  <si>
    <t xml:space="preserve">Hijo de  residente legal permanente </t>
  </si>
  <si>
    <t>Hijo de V1 o V2</t>
  </si>
  <si>
    <t xml:space="preserve">Extranjero contratado fuera de los Estados Unidos que ha servido o se alistó para servir en las Fuerzas Armadas de Estados Unidos durante 12 años, cónyuge e hijos </t>
  </si>
  <si>
    <t>-- Sin registro.</t>
  </si>
  <si>
    <t>Médicos graduados en el extranjero, cónyuge e hijos</t>
  </si>
  <si>
    <r>
      <rPr>
        <vertAlign val="superscript"/>
        <sz val="8"/>
        <color theme="1"/>
        <rFont val="Montserrat"/>
      </rPr>
      <t xml:space="preserve">2  </t>
    </r>
    <r>
      <rPr>
        <sz val="8"/>
        <color theme="1"/>
        <rFont val="Montserrat"/>
      </rPr>
      <t>Visas de inmigrantes: para vivir de forma permanente en los Estados Unidos.</t>
    </r>
  </si>
  <si>
    <r>
      <t xml:space="preserve">Con documento de viaje de las Naciones Unidas - Laissez Passer </t>
    </r>
    <r>
      <rPr>
        <vertAlign val="superscript"/>
        <sz val="9"/>
        <rFont val="Montserrat"/>
      </rPr>
      <t>3</t>
    </r>
  </si>
  <si>
    <r>
      <rPr>
        <vertAlign val="superscript"/>
        <sz val="8"/>
        <color theme="1"/>
        <rFont val="Montserrat"/>
      </rPr>
      <t xml:space="preserve"> 1</t>
    </r>
    <r>
      <rPr>
        <sz val="8"/>
        <color theme="1"/>
        <rFont val="Montserrat"/>
      </rPr>
      <t xml:space="preserve">  Visas de no inmigrante: para viajar a los Estados Unidos de manera temporal.</t>
    </r>
  </si>
  <si>
    <r>
      <t xml:space="preserve"> </t>
    </r>
    <r>
      <rPr>
        <vertAlign val="superscript"/>
        <sz val="8"/>
        <color theme="1"/>
        <rFont val="Montserrat"/>
      </rPr>
      <t xml:space="preserve">2 </t>
    </r>
    <r>
      <rPr>
        <sz val="8"/>
        <color theme="1"/>
        <rFont val="Montserrat"/>
      </rPr>
      <t xml:space="preserve"> Visas de inmigrantes: para vivir de forma permanente en los Estados Unidos.</t>
    </r>
  </si>
  <si>
    <t>.</t>
  </si>
  <si>
    <t>Nacionales Australianos con ocupación profesional</t>
  </si>
  <si>
    <t>Visas emitidas por autoridades de EE.UU. a otras nacionalidades</t>
  </si>
  <si>
    <t>2015 1</t>
  </si>
  <si>
    <t xml:space="preserve">Visas emitidas a mexicanos por autoridades de EE.UU. en sus oficinas consulares </t>
  </si>
  <si>
    <t>Visas emitidas por autoridades de EE.UU en sus oficinas consulares</t>
  </si>
  <si>
    <r>
      <rPr>
        <vertAlign val="superscript"/>
        <sz val="8"/>
        <rFont val="Montserrat"/>
      </rPr>
      <t xml:space="preserve">1  </t>
    </r>
    <r>
      <rPr>
        <sz val="8"/>
        <rFont val="Montserrat"/>
      </rPr>
      <t>Visas de no inmigrante: para viajar a los Estados Unidos de manera temporal.</t>
    </r>
  </si>
  <si>
    <t xml:space="preserve">Total por categoría o clase de visa </t>
  </si>
  <si>
    <t>Ciertos viudos e hijos de ciertos viudos de ciudadanos estadounidenses</t>
  </si>
  <si>
    <r>
      <t xml:space="preserve">  </t>
    </r>
    <r>
      <rPr>
        <sz val="8"/>
        <rFont val="Montserrat"/>
      </rPr>
      <t>En l</t>
    </r>
    <r>
      <rPr>
        <sz val="8"/>
        <color theme="1"/>
        <rFont val="Montserrat"/>
      </rPr>
      <t xml:space="preserve">a Ley de Inmigración y Nacionalidad (INA), se prevén dos grupos de categorías familiares de visas de inmigrantes, incluidos los parientes inmediatos y las categorías de preferencia familiar.
              </t>
    </r>
    <r>
      <rPr>
        <b/>
        <sz val="8"/>
        <color theme="1"/>
        <rFont val="Montserrat"/>
      </rPr>
      <t xml:space="preserve">     Pariente inmediato</t>
    </r>
    <r>
      <rPr>
        <sz val="8"/>
        <color theme="1"/>
        <rFont val="Montserrat"/>
      </rPr>
      <t xml:space="preserve">: Estos tipos de visa se basan en una relación familiar cercana con un ciudadano de los Estados Unidos (EE. UU.) Descrito como Pariente Inmediato (IR) como cónyuge, viuda (o) e hijos solteros menores de 21 años . La cantidad de inmigrantes en estas categorías no está limitada cada año fiscal.
                  </t>
    </r>
    <r>
      <rPr>
        <b/>
        <sz val="8"/>
        <color theme="1"/>
        <rFont val="Montserrat"/>
      </rPr>
      <t xml:space="preserve">  Preferencia familiar</t>
    </r>
    <r>
      <rPr>
        <sz val="8"/>
        <color theme="1"/>
        <rFont val="Montserrat"/>
      </rPr>
      <t>: Estos tipos de visa son para relaciones familiares específicas y más distantes con un ciudadano de los EE. UU. Y algunas relaciones específicas con un Residente Permanente Legal (LPR). Hay limitaciones numéricas para el año fiscal en los inmigrantes de preferencia familiar</t>
    </r>
  </si>
  <si>
    <r>
      <t xml:space="preserve">  Para ser considerado para una visa de inmigrante bajo algunas de las </t>
    </r>
    <r>
      <rPr>
        <b/>
        <sz val="8"/>
        <color theme="1"/>
        <rFont val="Montserrat"/>
      </rPr>
      <t>categorías de empleo</t>
    </r>
    <r>
      <rPr>
        <sz val="8"/>
        <color theme="1"/>
        <rFont val="Montserrat"/>
      </rPr>
      <t xml:space="preserve"> a continuación, el posible empleador o agente del solicitante debe obtener primero una aprobación de certificación laboral del Departamento de Trabajo. 
  Una vez recibido (si es necesario), el empleador presenta una Petición de Inmigrante para Trabajador Extranjero, Formulario I-140, ante los Servicios de Ciudadanía e Inmigración de los EE. UU. (USCIS)</t>
    </r>
  </si>
  <si>
    <t xml:space="preserve">República Federal de Yugoslavía </t>
  </si>
  <si>
    <r>
      <rPr>
        <sz val="9"/>
        <rFont val="Montserrat"/>
      </rPr>
      <t>Sin nacionalidad</t>
    </r>
    <r>
      <rPr>
        <vertAlign val="superscript"/>
        <sz val="9"/>
        <rFont val="Montserrat"/>
      </rPr>
      <t>3</t>
    </r>
  </si>
  <si>
    <r>
      <rPr>
        <vertAlign val="superscript"/>
        <sz val="8"/>
        <color theme="1"/>
        <rFont val="Montserrat"/>
      </rPr>
      <t xml:space="preserve">3 </t>
    </r>
    <r>
      <rPr>
        <sz val="8"/>
        <color theme="1"/>
        <rFont val="Montserrat"/>
      </rPr>
      <t xml:space="preserve">Categorías disponibles sólo para las visas a no inmigrantes. </t>
    </r>
  </si>
  <si>
    <t>BCC</t>
  </si>
  <si>
    <r>
      <rPr>
        <vertAlign val="superscript"/>
        <sz val="8"/>
        <color theme="1"/>
        <rFont val="Montserrat"/>
      </rPr>
      <t>1</t>
    </r>
    <r>
      <rPr>
        <sz val="8"/>
        <color theme="1"/>
        <rFont val="Montserrat"/>
      </rPr>
      <t xml:space="preserve"> Las cantidades para los años 2004 y 2005 presentan variaciones de acuerdo con los reportes de visas consultados. </t>
    </r>
  </si>
  <si>
    <t xml:space="preserve">Médicos graduados en el extranjero, esposa e hijos </t>
  </si>
  <si>
    <t xml:space="preserve">Ciertos Iraquíes o Afganos empleados por o en nombre del gobierno de los EE. UU. (SQ-1),
cónyuge e hijos (SQ-2 y SQ-3) </t>
  </si>
  <si>
    <t xml:space="preserve">Personas que perdieron la ciudadanía estadounidense al servir en las fuerzas armadas extranjeras  (SC-2). </t>
  </si>
  <si>
    <t xml:space="preserve">Personas que perdieron la ciudadanía estadounidense por matrimonio (SC-1). </t>
  </si>
  <si>
    <t xml:space="preserve">Niño (a) que será adoptado (a) en Estados Unidos por ciudadano estadounidense bajo el Convenio de La Haya (IH-4) </t>
  </si>
  <si>
    <t xml:space="preserve">Niño (a) adoptado (a) en el extranjero por ciudadano estadounidense bajo el Convenio de La Haya (IH-3) </t>
  </si>
  <si>
    <t xml:space="preserve">Padres del ciudadano estadounidense que adquirió estatus bajo las Islas Vírgenes de No Inmigrante Extranjero Ley de Ajuste Pub. L. 97-271 (VI-5) </t>
  </si>
  <si>
    <r>
      <t>Ciertos dependientes del tribunal de menores</t>
    </r>
    <r>
      <rPr>
        <vertAlign val="superscript"/>
        <sz val="9"/>
        <color theme="1"/>
        <rFont val="Montserrat"/>
      </rPr>
      <t xml:space="preserve"> 2</t>
    </r>
    <r>
      <rPr>
        <sz val="9"/>
        <color theme="1"/>
        <rFont val="Montserrat"/>
      </rPr>
      <t xml:space="preserve">      </t>
    </r>
  </si>
  <si>
    <r>
      <t xml:space="preserve">Programa piloto para inversionistas en área no específica, cónyuge e hijos (5th Regional Pilot Program) </t>
    </r>
    <r>
      <rPr>
        <vertAlign val="superscript"/>
        <sz val="9"/>
        <color theme="1"/>
        <rFont val="Montserrat"/>
      </rPr>
      <t>3</t>
    </r>
  </si>
  <si>
    <r>
      <t xml:space="preserve">Programa piloto para inversionistas en área específica, cónyuge e hijos (5th Regional Target Areas) </t>
    </r>
    <r>
      <rPr>
        <vertAlign val="superscript"/>
        <sz val="9"/>
        <color theme="1"/>
        <rFont val="Montserrat"/>
      </rPr>
      <t>3</t>
    </r>
  </si>
  <si>
    <r>
      <rPr>
        <vertAlign val="superscript"/>
        <sz val="8"/>
        <color theme="1"/>
        <rFont val="Montserrat"/>
      </rPr>
      <t>3</t>
    </r>
    <r>
      <rPr>
        <sz val="8"/>
        <color theme="1"/>
        <rFont val="Montserrat"/>
      </rPr>
      <t xml:space="preserve"> Se refiere a la creación de un programa piloto de 7 años (del 1 de octubre de 1993 al 30 de septiembre de 2000) que reserva hasta 3,000 visas de inmigrantes por año para extranjeros que Invierten en centros regionales calificados en los Estados Unidos para la promoción del crecimiento económico.</t>
    </r>
  </si>
  <si>
    <r>
      <rPr>
        <vertAlign val="superscript"/>
        <sz val="8"/>
        <color theme="1"/>
        <rFont val="Montserrat"/>
      </rPr>
      <t>2</t>
    </r>
    <r>
      <rPr>
        <sz val="8"/>
        <color theme="1"/>
        <rFont val="Montserrat"/>
      </rPr>
      <t xml:space="preserve"> De 2007 a 2014 esta categoría no fue reportada.</t>
    </r>
  </si>
  <si>
    <r>
      <rPr>
        <vertAlign val="superscript"/>
        <sz val="8"/>
        <color theme="1"/>
        <rFont val="Montserrat"/>
      </rPr>
      <t>4</t>
    </r>
    <r>
      <rPr>
        <sz val="8"/>
        <color theme="1"/>
        <rFont val="Montserrat"/>
      </rPr>
      <t xml:space="preserve"> En 2019 se reportan agrupados los datos de las categorias "Ciertos viudos e hijos de ciertos viudos de ciudadanos estadounidenses" y "Ciertos viudos (as) e hijos (as) de  viudos de ciudadanos estadounidenses"</t>
    </r>
  </si>
  <si>
    <r>
      <rPr>
        <vertAlign val="superscript"/>
        <sz val="8"/>
        <color theme="1"/>
        <rFont val="Montserrat"/>
      </rPr>
      <t>5</t>
    </r>
    <r>
      <rPr>
        <sz val="8"/>
        <color theme="1"/>
        <rFont val="Montserrat"/>
      </rPr>
      <t xml:space="preserve"> Esta categoría se reporta desde 2006, pero a partir de 2014  los registros se dividen y se incorpora  la categoría " Ciertos Iraquíes o Afganos empleados por o en nombre del gobierno de los EE. UU. (SQ-1), cónyuge e hijos (SQ-2 y SQ-3).</t>
    </r>
  </si>
  <si>
    <t xml:space="preserve">BCC </t>
  </si>
  <si>
    <r>
      <t>Tarjetas de cruce de fronteras</t>
    </r>
    <r>
      <rPr>
        <vertAlign val="superscript"/>
        <sz val="9"/>
        <color theme="1"/>
        <rFont val="Montserrat"/>
      </rPr>
      <t>1</t>
    </r>
  </si>
  <si>
    <r>
      <rPr>
        <vertAlign val="superscript"/>
        <sz val="8"/>
        <color theme="1"/>
        <rFont val="Montserrat"/>
      </rPr>
      <t>1</t>
    </r>
    <r>
      <rPr>
        <sz val="8"/>
        <color theme="1"/>
        <rFont val="Montserrat"/>
      </rPr>
      <t xml:space="preserve"> Las tarjetas de cruce de fronteras (BCC) se emitieron en puestos en Canadá y México. Combinación B − 1 / B − 2 y las emisiones de la Tarjeta de Cruce Fronterizo (B / B2 / BCC) comenzaron en el año fiscal 1984 en puestos en México y en el año fiscal 1992 en puestos en Canadá;
La emisión cesó en el año fiscal 1998 en puestos en Canadá.</t>
    </r>
  </si>
  <si>
    <r>
      <t>Tarjetas de cruce fronterizas</t>
    </r>
    <r>
      <rPr>
        <vertAlign val="superscript"/>
        <sz val="9"/>
        <color theme="1"/>
        <rFont val="Montserrat"/>
      </rPr>
      <t>1</t>
    </r>
  </si>
  <si>
    <r>
      <t xml:space="preserve">Ciertos viudos (as) e hijos (as) de  viudos de ciudadanos estadounidenses. Se integran las dos categorias anteriores. </t>
    </r>
    <r>
      <rPr>
        <vertAlign val="superscript"/>
        <sz val="9"/>
        <color theme="1"/>
        <rFont val="Montserrat"/>
      </rPr>
      <t>4</t>
    </r>
  </si>
  <si>
    <r>
      <rPr>
        <vertAlign val="superscript"/>
        <sz val="8"/>
        <color theme="1"/>
        <rFont val="Montserrat"/>
      </rPr>
      <t>1</t>
    </r>
    <r>
      <rPr>
        <sz val="8"/>
        <color theme="1"/>
        <rFont val="Montserrat"/>
      </rPr>
      <t xml:space="preserve"> Las tarjetas de cruce de fronteras (BCC) se emitieron en puestos en Canadá y México. Combinación B − 1 / B − 2 y las emisiones de la Tarjeta de Cruce Fronterizo (B / B2 / BCC) comenzaron en el año fiscal 1984 en puestos en México y en el año fiscal 1992 en puestos en Canadá; 
La emisión cesó en el año fiscal 1998 en puestos en Canadá.</t>
    </r>
  </si>
  <si>
    <t>TIPO DE VISA</t>
  </si>
  <si>
    <t xml:space="preserve">TOTAL </t>
  </si>
  <si>
    <t>Preferencia según empleo</t>
  </si>
  <si>
    <t>Pariente inmediato</t>
  </si>
  <si>
    <t xml:space="preserve">Inmigrantes especiales </t>
  </si>
  <si>
    <t>Preferencia según empleo.</t>
  </si>
  <si>
    <t xml:space="preserve">Inmigrantes especiales. </t>
  </si>
  <si>
    <t>Otros inmigrantes.</t>
  </si>
  <si>
    <r>
      <t xml:space="preserve">La Ley de Inmigración y Nacionalidad (INA), prevé dos grupos de categorías familiares de visas de inmigrantes, incluidos los parientes inmediatos y las categorías de preferencia familiar.
   </t>
    </r>
    <r>
      <rPr>
        <b/>
        <sz val="8"/>
        <color theme="1"/>
        <rFont val="Montserrat"/>
      </rPr>
      <t>Pariente inmediato</t>
    </r>
    <r>
      <rPr>
        <sz val="8"/>
        <color theme="1"/>
        <rFont val="Montserrat"/>
      </rPr>
      <t xml:space="preserve">: Estos tipos de visa se basan en una relación familiar cercana con un ciudadano de los Estados Unidos (EE. UU.) Descrito como Pariente Inmediato (IR) como cónyuge, viuda (o) e hijos  solteros menores de 21 años . La cantidad de inmigrantes en estas categorías no está limitada cada año fiscal.
   </t>
    </r>
    <r>
      <rPr>
        <b/>
        <sz val="8"/>
        <color theme="1"/>
        <rFont val="Montserrat"/>
      </rPr>
      <t>Preferencia familiar</t>
    </r>
    <r>
      <rPr>
        <sz val="8"/>
        <color theme="1"/>
        <rFont val="Montserrat"/>
      </rPr>
      <t>: Estos tipos de visa son para relaciones familiares específicas y más distantes con un ciudadano de los EE. UU. Y algunas relaciones específicas con un Residente Permanente Legal (LPR). Hay limitaciones numéricas para el año fiscal en los inmigrantes de preferencia familiar</t>
    </r>
  </si>
  <si>
    <r>
      <rPr>
        <b/>
        <sz val="8"/>
        <color theme="1"/>
        <rFont val="Montserrat"/>
      </rPr>
      <t>Inmigrante especial:</t>
    </r>
    <r>
      <rPr>
        <sz val="8"/>
        <color theme="1"/>
        <rFont val="Montserrat"/>
      </rPr>
      <t xml:space="preserve"> una categoría especial de visas de inmigrante (E-4) para las personas que perdieron su ciudadanía por matrimonio; personas que perdieron la ciudadanía sirviendo en fuerzas armadas extranjeras; ciertos graduados de escuelas de medicina extranjeras; Inmigrantes del Canal de Panamá; y algunos otros.</t>
    </r>
  </si>
  <si>
    <t>Clase de Visa</t>
  </si>
  <si>
    <t>Clase de visa</t>
  </si>
  <si>
    <t xml:space="preserve">Categoría  de visa </t>
  </si>
  <si>
    <r>
      <t>No inmigrantes</t>
    </r>
    <r>
      <rPr>
        <b/>
        <vertAlign val="superscript"/>
        <sz val="10"/>
        <color theme="0"/>
        <rFont val="Montserrat"/>
      </rPr>
      <t>1</t>
    </r>
  </si>
  <si>
    <r>
      <t>Inmigrantes</t>
    </r>
    <r>
      <rPr>
        <b/>
        <vertAlign val="superscript"/>
        <sz val="10"/>
        <color theme="0"/>
        <rFont val="Montserrat"/>
      </rPr>
      <t>2</t>
    </r>
  </si>
  <si>
    <t>5. Visas emitidas por el gobierno estadounidense a mexicanos y extranjeros</t>
  </si>
  <si>
    <r>
      <t xml:space="preserve">2004 </t>
    </r>
    <r>
      <rPr>
        <b/>
        <vertAlign val="superscript"/>
        <sz val="10"/>
        <color theme="0"/>
        <rFont val="Montserrat"/>
      </rPr>
      <t>1</t>
    </r>
  </si>
  <si>
    <r>
      <t xml:space="preserve">2005 </t>
    </r>
    <r>
      <rPr>
        <b/>
        <vertAlign val="superscript"/>
        <sz val="10"/>
        <color theme="0"/>
        <rFont val="Montserrat"/>
      </rPr>
      <t>1</t>
    </r>
  </si>
  <si>
    <t>Regresar</t>
  </si>
  <si>
    <t xml:space="preserve">Fuente: Elaborado por el CONAPO con base en U.S. DEPARTMENT OF STATE·BUREAU OF CONSULAR AFFAIRS, Report of the Visa Office,  consultado en enero 2023 </t>
  </si>
  <si>
    <t>Hijos (as) de viudos (as) de ciudadanos estadounidenses (IW)</t>
  </si>
  <si>
    <t>V.3. Visas emitidas por autoridades de EE.UU. en sus oficinas consulares según país y condición migratoria 2000, 2005, 2010, 2015-2021</t>
  </si>
  <si>
    <t>La visa de los EE.UU. : Es aquella que se otorga a un ciudadano de un país extranjero que busca ingresar a los Estados Unidos para un cierto fin específico. Si bien tener una visa no garantiza el ingreso a los Estados Unidos, sí indica que un funcionario en una Embajada o Consulado de los EE. UU.  en el extranjero ha determinado que la persona es elegible para solicitar el ingreso para ese propósito específico.El tipo de visa  está definido por la ley de inmigración de los EE. UU. y se relaciona con el propósito de su viaje, hay dos categorías principales de visas: inmigrantes y no inmigrantes.</t>
  </si>
  <si>
    <t xml:space="preserve">Reunión </t>
  </si>
  <si>
    <t xml:space="preserve">Wallis y Futuna </t>
  </si>
  <si>
    <t>Guadalupe</t>
  </si>
  <si>
    <t>Guayana Francesa</t>
  </si>
  <si>
    <t>Martinica</t>
  </si>
  <si>
    <t>Nueva Caledonia</t>
  </si>
  <si>
    <t>Polinesia Francesa</t>
  </si>
  <si>
    <t>San Bartolomé</t>
  </si>
  <si>
    <t xml:space="preserve">San Martín </t>
  </si>
  <si>
    <t xml:space="preserve">San Pedro y Miquelón </t>
  </si>
  <si>
    <t xml:space="preserve">Montserrat  </t>
  </si>
  <si>
    <t xml:space="preserve">Anguila </t>
  </si>
  <si>
    <t xml:space="preserve">Bermudas </t>
  </si>
  <si>
    <t xml:space="preserve">British Virgin Islands </t>
  </si>
  <si>
    <t xml:space="preserve">Gibraltar </t>
  </si>
  <si>
    <t xml:space="preserve">Islas Caimán </t>
  </si>
  <si>
    <t xml:space="preserve">Islas Malvinas </t>
  </si>
  <si>
    <t xml:space="preserve">Islas Pitcairn  </t>
  </si>
  <si>
    <t xml:space="preserve">Islas Turcas y Caicos  </t>
  </si>
  <si>
    <t xml:space="preserve">Santa Helena  </t>
  </si>
  <si>
    <t>V.4. Visas de no inmigrante emitidas por autoridades de EE.UU. en sus oficinas consulares por categoría o clase, 1997-2021</t>
  </si>
  <si>
    <r>
      <t>Fuente: Elaborado por el CONAPO con base en</t>
    </r>
    <r>
      <rPr>
        <i/>
        <sz val="8"/>
        <color theme="1"/>
        <rFont val="Montserrat"/>
      </rPr>
      <t xml:space="preserve"> U.S. DEPARTMENT OF STATE·BUREAU OF CONSULAR AFFAIRS, Report of the Visa Office</t>
    </r>
    <r>
      <rPr>
        <sz val="8"/>
        <color theme="1"/>
        <rFont val="Montserrat"/>
      </rPr>
      <t xml:space="preserve">,  consultado en enero 2023.  </t>
    </r>
  </si>
  <si>
    <t>Disponible en: https://travel.state.gov/content/travel/en/legal/visa-law0/visa-statistics/annual-reports.html</t>
  </si>
  <si>
    <t>Disponible en: 
https://travel.state.gov/content/travel/en/legal/visa-law0/visa-statistics/annual-reports.html</t>
  </si>
  <si>
    <t>Fuente: Elaborado por el CONAPO con base en U.S. DEPARTMENT OF STATE·BUREAU OF CONSULAR AFFAIRS, Report of the Visa Office,  consultado en enero 2023.</t>
  </si>
  <si>
    <t>-- sin registro</t>
  </si>
  <si>
    <t>-- Sin registro</t>
  </si>
  <si>
    <r>
      <t>Fuente: Elaborado por el CONAPO con base en</t>
    </r>
    <r>
      <rPr>
        <i/>
        <sz val="8"/>
        <color theme="1"/>
        <rFont val="Montserrat"/>
      </rPr>
      <t xml:space="preserve"> U.S. DEPARTMENT OF STATE·BUREAU OF CONSULAR AFFAIRS, Report of the Visa Office</t>
    </r>
    <r>
      <rPr>
        <sz val="8"/>
        <color theme="1"/>
        <rFont val="Montserrat"/>
      </rPr>
      <t>,  consultado en enero 2023.</t>
    </r>
  </si>
  <si>
    <t>V.6. Visas de no inmigrante emitidas a ciudadanos mexicanos por autoridades de EE.UU. en sus oficinas consulares por categoría o clase, 1997-2021</t>
  </si>
  <si>
    <r>
      <t xml:space="preserve">Para ser considerado para una visa de inmigrante bajo algunas de las </t>
    </r>
    <r>
      <rPr>
        <b/>
        <sz val="8"/>
        <color theme="1"/>
        <rFont val="Montserrat"/>
      </rPr>
      <t>categorías de empleo</t>
    </r>
    <r>
      <rPr>
        <sz val="8"/>
        <color theme="1"/>
        <rFont val="Montserrat"/>
      </rPr>
      <t xml:space="preserve"> el posible empleador o agente del solicitante debe obtener primero una aprobación de certificación laboral del Departamento de Trabajo. Una vez recibido (si es necesario), el empleador presenta una Petición de Inmigrante para Trabajador Extranjero, Formulario I-140, ante los Servicios de Ciudadanía e Inmigración de los EE. UU. (USCIS)</t>
    </r>
  </si>
  <si>
    <t xml:space="preserve">-- Sin registro. </t>
  </si>
  <si>
    <r>
      <t>Fuente: Elaborado por el CONAPO con base en</t>
    </r>
    <r>
      <rPr>
        <i/>
        <sz val="8"/>
        <color theme="1"/>
        <rFont val="Montserrat"/>
      </rPr>
      <t xml:space="preserve"> U.S. DEPARTMENT OF STATE·BUREAU OF CONSULAR AFFAIRS, Report of the Visa Office</t>
    </r>
    <r>
      <rPr>
        <sz val="8"/>
        <color theme="1"/>
        <rFont val="Montserrat"/>
      </rPr>
      <t xml:space="preserve">,  consultado en enero 2023. </t>
    </r>
  </si>
  <si>
    <t>V.1. Visas emitidas por autoridades de EE. UU. en sus oficinas consulares según condición migratoria, 1997–2022</t>
  </si>
  <si>
    <t>V.2. Visas de inmigrante emitidas por autoridades de EE.UU. por categoría o clase, 1996-2022</t>
  </si>
  <si>
    <r>
      <t xml:space="preserve">Traductor iraquí y afgano, cónyuge e hijos </t>
    </r>
    <r>
      <rPr>
        <vertAlign val="superscript"/>
        <sz val="9"/>
        <color theme="1"/>
        <rFont val="Montserrat"/>
      </rPr>
      <t>5</t>
    </r>
    <r>
      <rPr>
        <sz val="9"/>
        <color theme="1"/>
        <rFont val="Montserrat"/>
      </rPr>
      <t xml:space="preserve"> (SI-1, SI-2 y Si-3)</t>
    </r>
  </si>
  <si>
    <t>Ciertos miembros de la familia de U1 no inmigrantes (SU-2, SU-3 Y SU-5)</t>
  </si>
  <si>
    <t>SSC</t>
  </si>
  <si>
    <r>
      <t xml:space="preserve">Inmigrantes de Vietnam amerasiáticos </t>
    </r>
    <r>
      <rPr>
        <vertAlign val="superscript"/>
        <sz val="9"/>
        <color theme="1"/>
        <rFont val="Montserrat"/>
      </rPr>
      <t xml:space="preserve"> </t>
    </r>
    <r>
      <rPr>
        <sz val="9"/>
        <color theme="1"/>
        <rFont val="Montserrat"/>
      </rPr>
      <t>(AM-1, AM-2 y AM-3)</t>
    </r>
  </si>
  <si>
    <r>
      <t xml:space="preserve">La Ley de Inmigración y Nacionalidad (INA), se prevén dos grupos de categorías familiares de visas de inmigrantes, incluidos los parientes inmediatos y las categorías de preferencia familiar.
</t>
    </r>
    <r>
      <rPr>
        <b/>
        <sz val="8"/>
        <color theme="1"/>
        <rFont val="Montserrat"/>
      </rPr>
      <t>Pariente inmediato</t>
    </r>
    <r>
      <rPr>
        <sz val="8"/>
        <color theme="1"/>
        <rFont val="Montserrat"/>
      </rPr>
      <t xml:space="preserve">: Estos tipos de visa se basan en una relación familiar cercana con un ciudadano de los Estados Unidos (EE. UU.) Descrito como Pariente Inmediato (IR) como cónyuge, viuda (o) e hijos solteros menores de 21 años . La cantidad de inmigrantes en estas categorías no está limitada cada año fiscal.
</t>
    </r>
    <r>
      <rPr>
        <b/>
        <sz val="8"/>
        <color theme="1"/>
        <rFont val="Montserrat"/>
      </rPr>
      <t>Preferencia familiar</t>
    </r>
    <r>
      <rPr>
        <sz val="8"/>
        <color theme="1"/>
        <rFont val="Montserrat"/>
      </rPr>
      <t>: Estos tipos de visa son para relaciones familiares específicas y más distantes con un ciudadano de los EE. UU. Y algunas relaciones específicas con un Residente Permanente Legal (LPR). Hay limitaciones numéricas para el año fiscal en los inmigrantes de preferencia familiar</t>
    </r>
  </si>
  <si>
    <t>V.8. Visas de inmigrante emitidas por autoridades de EE.UU. para mexicanos por categoría o clase, 2000-2022</t>
  </si>
  <si>
    <t>Traductor iraquí y afgano, esposa e hijos (SQ-1, SQ-2 y SQ-3)</t>
  </si>
  <si>
    <t>Otros (SU-2 y SU-5)</t>
  </si>
  <si>
    <t>Trabajadores de empleos creados fuera de zona, cónyuge e hijos (5th Employment Creation) (C5)</t>
  </si>
  <si>
    <t>Trabajadores de empleos creados en zonas rurales y de alto nivel de desempleo, cónyuge e hijos (5th Target Employment) (T5)</t>
  </si>
  <si>
    <t>Programa piloto para inversionistas en área específica, cónyuge e hijos (5th Regional Target Areas) (I5)</t>
  </si>
  <si>
    <t>Programa piloto para inversionistas en área no específica, cónyuge e hijos (5th Regional Pilot Program) (R5)</t>
  </si>
  <si>
    <t>V.5. Visas de no inmigrante emitidas por autoridades de EE.UU. en sus oficinas consulares por tipo de visa y ciudadanía mexicana, 1997-2021</t>
  </si>
  <si>
    <t>V.7. Principales categorías de visas para inmigrantes emitidas por el gobierno de EE.UU., a nivel mundial y México, 1996 -2022</t>
  </si>
  <si>
    <t>Estudiantes y familia</t>
  </si>
  <si>
    <t>Visitantes extranjeros</t>
  </si>
  <si>
    <t>Diplomáticos y otros representantes</t>
  </si>
  <si>
    <t>Extranjeros en tránsito</t>
  </si>
  <si>
    <t>Cónyuges y familia</t>
  </si>
  <si>
    <t>Turismo y negocios</t>
  </si>
  <si>
    <t>Otros</t>
  </si>
  <si>
    <t>V.9. Principales categorías de visas para inmigrantes emitidas por el gobierno de EE.UU., a nivel mundial y México, 1996 -2021</t>
  </si>
  <si>
    <t>Trabajadores temporales y familia</t>
  </si>
  <si>
    <r>
      <rPr>
        <b/>
        <sz val="8"/>
        <color theme="1"/>
        <rFont val="Montserrat"/>
      </rPr>
      <t>Trabajadores temporales y familias</t>
    </r>
    <r>
      <rPr>
        <sz val="8"/>
        <color theme="1"/>
        <rFont val="Montserrat"/>
      </rPr>
      <t xml:space="preserve">
Trabajadores temporales y aprendices
CW-1 Trabajador transitorio.
CW-2 Cónyuge e hijos de CW-1.
H-1A Enfermera registrada que trabaja de manera temporal.
  H-1B Persona en ocupación especializada.
H-1B1 Trabajador chileno no inmigrante.
H-1C Enfermeras que trabajan en un área de salud con profesionales escasos.
H-2A Trabajadores agrícolas temporales.
H-2B Trabajadores no agrícolas temporales.
H-2R Trabajadores temporales recurrentes.
H-3 Alumno o académico de educación especial.
H-4 Cónyuges e hijos de trabajadores chilenos profesionales no inmigrantes.
O-1 Persona con habilidades extraordinarias en las ciencias, artes, educación, negocios.
O-2 Acompañantes únicamente para ayudar a un no inmigrante O-1.
O-3 Cónyuge e hijos de O-1.
P-1 Persona o equipo de deportistas o miembros de un grupo de entretenimiento.
P-2 Artista o animador (individual o grupal) bajo un programa de intercambio recíproco entre una organización de Estados Unidos y otra en otro país. Incluye a personas para su servicio esencial.
P-3 Artista o animador (individual o grupal) bajo un programa cultural único. Incluye a personas para su servicio esencial.
P-4 Cónyuge e hijos de P-1.
Q-1 El participante en un programa de intercambio cultural internacional.
Q-2 Aprendiz Irlandés.
Q-3 Cónyuge e hijos de Q-2.
R-1 Trabajadores religiosos.
R-2 Cónyuge e hijos de R-1.
TN Profesionales de México y Canadá, por Tratado de Libre Comercio (TLC).
TD Cónyuge e hijos de TN.
  Transferencias intra-compañía
L-1 Personas que están siendo trasladados por su empresa a una rama o empresa vinculada en los Estados Unidos.
L-2 Cónyuge e hijos de L-1.
  Comerciantes e inversionistas
E-1 Comerciante chileno.
E-2 Inversionista chileno.
E-2C Inversores extranjeros a largo plazo en el CNMI.
E-3D Cónyuge de trabajador australiano.
E-3R Hijos de trabajador australiano.
E-3 Nacionales de Australia, así como sus cónyuges e hijos.
  Representantes de medios de información extranjeros
I Periodista y profesionales de los medios.</t>
    </r>
  </si>
  <si>
    <r>
      <t xml:space="preserve">	</t>
    </r>
    <r>
      <rPr>
        <b/>
        <sz val="8"/>
        <color theme="1"/>
        <rFont val="Montserrat"/>
      </rPr>
      <t>Estudiantes y familias</t>
    </r>
    <r>
      <rPr>
        <sz val="8"/>
        <color theme="1"/>
        <rFont val="Montserrat"/>
      </rPr>
      <t xml:space="preserve">
F-1 Estudiante de primaria, secundaria o algún programa de formación en idiomas.
F-2 Cónyuges e hijos menores de 21 años de personas con visa F-1 que no busque empleo.
M-1 Estudiante de un curso de estudio que no es principalmente de naturaleza académica.
M-2 Cónyuges e hijos menores de 21 años de personas con visa M-1 que no busque empleo.
F-3 Estudiantes canadienses o mexicanos de instituciones académicas nacionales.
M-3 Estudiantes canadienses o mexicanos de instituciones académicas.</t>
    </r>
  </si>
  <si>
    <r>
      <rPr>
        <b/>
        <sz val="8"/>
        <color theme="1"/>
        <rFont val="Montserrat"/>
      </rPr>
      <t>Visitantes extranjeros</t>
    </r>
    <r>
      <rPr>
        <sz val="8"/>
        <color theme="1"/>
        <rFont val="Montserrat"/>
      </rPr>
      <t xml:space="preserve">
J-1 Visitante de intercambio.
J-2 Cónyuges e hijos de J-1.</t>
    </r>
  </si>
  <si>
    <r>
      <t xml:space="preserve">	</t>
    </r>
    <r>
      <rPr>
        <b/>
        <sz val="8"/>
        <color theme="1"/>
        <rFont val="Montserrat"/>
      </rPr>
      <t>Diplomáticos y otros representantes</t>
    </r>
    <r>
      <rPr>
        <sz val="8"/>
        <color theme="1"/>
        <rFont val="Montserrat"/>
      </rPr>
      <t xml:space="preserve">
  A-1 Diplomáticos y funcionarios de gobiernos extranjeros y los miembros de su familia inmediata.
A-2 Otros funcionarios de gobiernos extranjeros o empleados y sus familias.
A-3 Asistentes, personal de apoyo y familias de A-1 y A-2.
G-1 Los miembros de una misión permanente de alguna organización internacional de un gobierno reconocido.
G-2 Representantes de un gobierno reconocido que viajan a los Estados Unidos temporalmente para asistir a reuniones de una organización internacional designada.
G-3 Representantes de los gobiernos no reconocidos por EE.UU.
G-4 Personal individual que está en EE.UU. para una cita en una organización internacional designada, incluida la ONU.
G-5 Asistentes, o empleados personales de los representantes de alguna organización.
NATO-1 Principales funcionarios de la OTAN y familia cercana.
NATO-2 Otros representantes de los Estados miembros a la OTAN y familia cercana.
NATO-3 Personal administrativo oficial que acompaña a un representante de la OTAN y familia cercana.
NATO-4 Funcionarios que no clasifican en NATO-1 y familia cercana.
NATO-5 Expertos que no sean funcionarios para NATO-4 y sus dependientes.
NATO-6 Miembros de algún componente civil que acompañe a un miembro de la OTAN con el debido acuerdo y sus dependientes.
NATO-7 Asistentes de NATO-1 a NATO-6 y su familia cercana.</t>
    </r>
  </si>
  <si>
    <r>
      <t xml:space="preserve">	</t>
    </r>
    <r>
      <rPr>
        <b/>
        <sz val="8"/>
        <color theme="1"/>
        <rFont val="Montserrat"/>
      </rPr>
      <t>Extranjeros en tránsito</t>
    </r>
    <r>
      <rPr>
        <sz val="8"/>
        <color theme="1"/>
        <rFont val="Montserrat"/>
      </rPr>
      <t xml:space="preserve">
  C-1 Tránsito, inmediato y continuo a través de los Estados Unidos camino a otro país.
C-1/D Miembros de un barco comercial o de un vuelo.
C-2 Persona en tránsito inmediato y continuo a través de los Estados Unidos hacia o desde el distrito de la sede de ONU.
C-3 Oficiales del gobierno, sus cónyuges, hijos y asistentes en tránsito.
D Miembro de la tripulación (marítima o aérea).
K-1 Prometido (a) para casarse con un ciudadano de los Estados Unidos y viven en los Estados Unidos.
K-2 Hijos menores de K-1.</t>
    </r>
  </si>
  <si>
    <r>
      <rPr>
        <b/>
        <sz val="8"/>
        <color theme="1"/>
        <rFont val="Montserrat"/>
      </rPr>
      <t xml:space="preserve">  Cónyugues y familia</t>
    </r>
    <r>
      <rPr>
        <sz val="8"/>
        <color theme="1"/>
        <rFont val="Montserrat"/>
      </rPr>
      <t xml:space="preserve">
K-3 Cónyuge de un ciudadano de los EE.UU. espera de la aprobación de una petición de inmigrante I-130.
K-4 Hijos de los ciudadanos de Estados Unidos, en trámite de visa.
V-1 Cónyuge de residente legal permanente de Estados Unidos.
V-2 Hijos de residentes legales permanentes de Estados Unidos menores de 21 años.
V-3 Hijos de V-1 menores de 21 años. </t>
    </r>
  </si>
  <si>
    <r>
      <rPr>
        <b/>
        <sz val="8"/>
        <color theme="1"/>
        <rFont val="Montserrat"/>
      </rPr>
      <t xml:space="preserve">  Turismo y negocios</t>
    </r>
    <r>
      <rPr>
        <sz val="8"/>
        <color theme="1"/>
        <rFont val="Montserrat"/>
      </rPr>
      <t xml:space="preserve">
B-1 Visa temporal de negocios.
B-2 Visa temporal de turismo, placer o de visita.
B-1/B-2 Combinación de B-1 / B-2.
B-1/B-2/BCC Combinación de B-1 / B-2 y cruce fronterizo.
B-1/B-2/BCV Combinación de B-1 / B-2 y viajeros de negocio legítimos.
BCC Visa/tarjeta de cruce fronterizo. </t>
    </r>
  </si>
  <si>
    <r>
      <rPr>
        <b/>
        <sz val="8"/>
        <color theme="1"/>
        <rFont val="Montserrat"/>
      </rPr>
      <t xml:space="preserve">  Otros
</t>
    </r>
    <r>
      <rPr>
        <sz val="8"/>
        <color theme="1"/>
        <rFont val="Montserrat"/>
      </rPr>
      <t xml:space="preserve">
N-8 Padres de ciertos inmigrantes especiales.
N-9 Hijos de ciertos inmigrantes especiales.
S-5 Persona que provee información fiable acerca de alguna organización delictiva.
S-6 Persona que provee información acerca de terrorismo.
S-7 Cónyuge e hijos de S-5 o S-6.
T-1 Víctima grave de trata de personas.
T-2 Cónyuge de T-1.
T-3 Hijos de T-1.
T-4 Padres de T-1.
T-5 y T-6 Hermanos solteros menores de 18 años de T-1.
U-1 Victimas de actividades delictivas.
U-2 Cónyuge de U-1.
U-3 Hijos de U-1.
U-4 Padres de U-1.
U-5 Hermanos solteros menores de 18 años de U-1.</t>
    </r>
  </si>
  <si>
    <t>N.D</t>
  </si>
  <si>
    <t>N.D. No disponible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</si>
</sst>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_-;\-* #,##0.00_-;_-* &quot;-&quot;??_-;_-@_-"/>
    <numFmt numFmtId="164" formatCode="_(* #,##0.00_);_(* \(#,##0.00\);_(* &quot;-&quot;??_);_(@_)"/>
    <numFmt numFmtId="165" formatCode="#\ ###\ ##0"/>
    <numFmt numFmtId="166" formatCode="#\ ###"/>
    <numFmt numFmtId="167" formatCode="#\ ###\ ###"/>
    <numFmt numFmtId="168" formatCode="0;[Red]0"/>
    <numFmt numFmtId="169" formatCode="_(&quot;$&quot;* #,##0.00_);_(&quot;$&quot;* \(#,##0.00\);_(&quot;$&quot;* &quot;-&quot;??_);_(@_)"/>
    <numFmt numFmtId="170" formatCode="###\ ###\ ###"/>
    <numFmt numFmtId="171" formatCode="###\ ###\ ###\ ###"/>
    <numFmt numFmtId="172" formatCode="0.0%"/>
    <numFmt numFmtId="173" formatCode="###\ ###"/>
    <numFmt numFmtId="174" formatCode="0.0"/>
    <numFmt numFmtId="175" formatCode="\-\-"/>
  </numFmts>
  <fonts count="51">
    <font>
      <sz val="11"/>
      <color theme="1"/>
      <name val="Calibri"/>
      <family val="2"/>
      <scheme val="minor"/>
    </font>
    <font>
      <sz val="11"/>
      <color theme="1"/>
      <name val="Calibri"/>
      <family val="2"/>
      <scheme val="minor"/>
    </font>
    <font>
      <u/>
      <sz val="11"/>
      <color theme="10"/>
      <name val="Calibri"/>
      <family val="2"/>
      <scheme val="minor"/>
    </font>
    <font>
      <sz val="10"/>
      <name val="Arial"/>
      <family val="2"/>
    </font>
    <font>
      <sz val="10"/>
      <name val="Arial"/>
      <family val="2"/>
    </font>
    <font>
      <sz val="10"/>
      <name val="Geneva"/>
      <family val="2"/>
    </font>
    <font>
      <sz val="10"/>
      <color theme="1"/>
      <name val="Arial"/>
      <family val="2"/>
    </font>
    <font>
      <sz val="10"/>
      <color rgb="FF9C6500"/>
      <name val="Arial"/>
      <family val="2"/>
    </font>
    <font>
      <b/>
      <sz val="10"/>
      <color theme="1"/>
      <name val="Arial"/>
      <family val="2"/>
    </font>
    <font>
      <sz val="11"/>
      <color theme="1"/>
      <name val="Montserrat"/>
    </font>
    <font>
      <b/>
      <sz val="12"/>
      <color theme="1"/>
      <name val="Montserrat"/>
    </font>
    <font>
      <b/>
      <sz val="10"/>
      <color theme="1"/>
      <name val="Montserrat"/>
    </font>
    <font>
      <sz val="10"/>
      <color theme="1"/>
      <name val="Montserrat"/>
    </font>
    <font>
      <b/>
      <sz val="10"/>
      <name val="Montserrat"/>
    </font>
    <font>
      <sz val="10"/>
      <name val="Montserrat"/>
    </font>
    <font>
      <sz val="10"/>
      <color rgb="FF000000"/>
      <name val="Montserrat"/>
    </font>
    <font>
      <sz val="10"/>
      <color indexed="8"/>
      <name val="Montserrat"/>
    </font>
    <font>
      <b/>
      <sz val="9"/>
      <color theme="1"/>
      <name val="Montserrat"/>
    </font>
    <font>
      <sz val="9"/>
      <color theme="1"/>
      <name val="Montserrat"/>
    </font>
    <font>
      <sz val="9"/>
      <color indexed="8"/>
      <name val="Montserrat"/>
    </font>
    <font>
      <sz val="9"/>
      <color rgb="FF000000"/>
      <name val="Montserrat"/>
    </font>
    <font>
      <vertAlign val="superscript"/>
      <sz val="9"/>
      <color theme="1"/>
      <name val="Montserrat"/>
    </font>
    <font>
      <b/>
      <sz val="11"/>
      <color theme="1"/>
      <name val="Montserrat"/>
    </font>
    <font>
      <sz val="11"/>
      <color rgb="FFFF0000"/>
      <name val="Montserrat"/>
    </font>
    <font>
      <sz val="11"/>
      <name val="Montserrat"/>
    </font>
    <font>
      <sz val="9"/>
      <name val="Montserrat"/>
    </font>
    <font>
      <b/>
      <sz val="9"/>
      <name val="Montserrat"/>
    </font>
    <font>
      <b/>
      <sz val="8"/>
      <color theme="1"/>
      <name val="Montserrat"/>
    </font>
    <font>
      <sz val="8"/>
      <color theme="1"/>
      <name val="Montserrat"/>
    </font>
    <font>
      <sz val="8"/>
      <color indexed="8"/>
      <name val="Montserrat"/>
    </font>
    <font>
      <sz val="8"/>
      <color rgb="FF000000"/>
      <name val="Montserrat"/>
    </font>
    <font>
      <vertAlign val="superscript"/>
      <sz val="8"/>
      <color theme="1"/>
      <name val="Montserrat"/>
    </font>
    <font>
      <i/>
      <sz val="8"/>
      <color theme="1"/>
      <name val="Montserrat"/>
    </font>
    <font>
      <u/>
      <sz val="8"/>
      <color theme="10"/>
      <name val="Montserrat"/>
    </font>
    <font>
      <sz val="8"/>
      <name val="Montserrat"/>
    </font>
    <font>
      <vertAlign val="superscript"/>
      <sz val="9"/>
      <name val="Montserrat"/>
    </font>
    <font>
      <b/>
      <sz val="26"/>
      <color theme="1"/>
      <name val="Montserrat"/>
    </font>
    <font>
      <b/>
      <sz val="10"/>
      <color rgb="FF000000"/>
      <name val="Montserrat"/>
    </font>
    <font>
      <vertAlign val="superscript"/>
      <sz val="8"/>
      <name val="Montserrat"/>
    </font>
    <font>
      <b/>
      <sz val="16"/>
      <color theme="1"/>
      <name val="Montserrat"/>
    </font>
    <font>
      <b/>
      <sz val="10"/>
      <color theme="0"/>
      <name val="Montserrat"/>
    </font>
    <font>
      <sz val="10"/>
      <color theme="0"/>
      <name val="Montserrat"/>
    </font>
    <font>
      <b/>
      <vertAlign val="superscript"/>
      <sz val="10"/>
      <color theme="0"/>
      <name val="Montserrat"/>
    </font>
    <font>
      <sz val="11"/>
      <color rgb="FF000000"/>
      <name val="Montserrat"/>
    </font>
    <font>
      <b/>
      <sz val="16"/>
      <color theme="0"/>
      <name val="Montserrat"/>
    </font>
    <font>
      <u/>
      <sz val="8"/>
      <name val="Montserrat"/>
    </font>
    <font>
      <sz val="12"/>
      <name val="Montserrat"/>
    </font>
    <font>
      <u/>
      <sz val="9"/>
      <color theme="10"/>
      <name val="Montserrat"/>
    </font>
    <font>
      <u/>
      <sz val="9"/>
      <name val="Montserrat"/>
    </font>
    <font>
      <b/>
      <sz val="8"/>
      <name val="Montserrat"/>
    </font>
    <font>
      <b/>
      <sz val="12"/>
      <name val="Montserrat"/>
    </font>
  </fonts>
  <fills count="7">
    <fill>
      <patternFill patternType="none"/>
    </fill>
    <fill>
      <patternFill patternType="gray125"/>
    </fill>
    <fill>
      <patternFill patternType="solid">
        <fgColor theme="0"/>
        <bgColor indexed="64"/>
      </patternFill>
    </fill>
    <fill>
      <patternFill patternType="solid">
        <fgColor rgb="FFFFEB9C"/>
      </patternFill>
    </fill>
    <fill>
      <patternFill patternType="solid">
        <fgColor rgb="FF9D2449"/>
        <bgColor indexed="64"/>
      </patternFill>
    </fill>
    <fill>
      <patternFill patternType="solid">
        <fgColor rgb="FFD4C19C"/>
        <bgColor indexed="64"/>
      </patternFill>
    </fill>
    <fill>
      <patternFill patternType="solid">
        <fgColor theme="0" tint="-0.249977111117893"/>
        <bgColor indexed="64"/>
      </patternFill>
    </fill>
  </fills>
  <borders count="15">
    <border>
      <left/>
      <right/>
      <top/>
      <bottom/>
      <diagonal/>
    </border>
    <border>
      <left/>
      <right/>
      <top/>
      <bottom style="thin">
        <color indexed="64"/>
      </bottom>
      <diagonal/>
    </border>
    <border>
      <left/>
      <right/>
      <top style="thin">
        <color theme="4"/>
      </top>
      <bottom style="double">
        <color theme="4"/>
      </bottom>
      <diagonal/>
    </border>
    <border>
      <left/>
      <right/>
      <top style="thin">
        <color theme="0"/>
      </top>
      <bottom/>
      <diagonal/>
    </border>
    <border>
      <left/>
      <right style="thin">
        <color theme="0"/>
      </right>
      <top/>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style="thin">
        <color indexed="64"/>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thin">
        <color theme="0"/>
      </top>
      <bottom style="thin">
        <color indexed="64"/>
      </bottom>
      <diagonal/>
    </border>
    <border>
      <left style="thin">
        <color theme="0"/>
      </left>
      <right/>
      <top/>
      <bottom style="thin">
        <color theme="0"/>
      </bottom>
      <diagonal/>
    </border>
  </borders>
  <cellStyleXfs count="22">
    <xf numFmtId="0" fontId="0" fillId="0" borderId="0"/>
    <xf numFmtId="9" fontId="1" fillId="0" borderId="0" applyFont="0" applyFill="0" applyBorder="0" applyAlignment="0" applyProtection="0"/>
    <xf numFmtId="43" fontId="1" fillId="0" borderId="0" applyFont="0" applyFill="0" applyBorder="0" applyAlignment="0" applyProtection="0"/>
    <xf numFmtId="0" fontId="2" fillId="0" borderId="0" applyNumberFormat="0" applyFill="0" applyBorder="0" applyAlignment="0" applyProtection="0"/>
    <xf numFmtId="0" fontId="3" fillId="0" borderId="0"/>
    <xf numFmtId="0" fontId="4" fillId="0" borderId="0"/>
    <xf numFmtId="40" fontId="5"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0" fontId="7" fillId="3" borderId="0" applyNumberFormat="0" applyBorder="0" applyAlignment="0" applyProtection="0"/>
    <xf numFmtId="0" fontId="3" fillId="0" borderId="0"/>
    <xf numFmtId="0" fontId="3" fillId="0" borderId="0"/>
    <xf numFmtId="0" fontId="3" fillId="0" borderId="0"/>
    <xf numFmtId="0" fontId="6" fillId="0" borderId="0"/>
    <xf numFmtId="9" fontId="3" fillId="0" borderId="0" applyFont="0" applyFill="0" applyBorder="0" applyAlignment="0" applyProtection="0"/>
    <xf numFmtId="0" fontId="8" fillId="0" borderId="2" applyNumberFormat="0" applyFill="0" applyAlignment="0" applyProtection="0"/>
  </cellStyleXfs>
  <cellXfs count="311">
    <xf numFmtId="0" fontId="0" fillId="0" borderId="0" xfId="0"/>
    <xf numFmtId="0" fontId="9" fillId="2" borderId="0" xfId="0" applyFont="1" applyFill="1"/>
    <xf numFmtId="0" fontId="9" fillId="2" borderId="0" xfId="0" applyFont="1" applyFill="1" applyAlignment="1">
      <alignment vertical="center"/>
    </xf>
    <xf numFmtId="0" fontId="9" fillId="0" borderId="0" xfId="0" applyFont="1"/>
    <xf numFmtId="165" fontId="15" fillId="2" borderId="0" xfId="0" applyNumberFormat="1" applyFont="1" applyFill="1" applyAlignment="1">
      <alignment horizontal="center"/>
    </xf>
    <xf numFmtId="165" fontId="16" fillId="2" borderId="0" xfId="0" applyNumberFormat="1" applyFont="1" applyFill="1" applyAlignment="1">
      <alignment horizontal="center"/>
    </xf>
    <xf numFmtId="166" fontId="12" fillId="2" borderId="0" xfId="0" applyNumberFormat="1" applyFont="1" applyFill="1" applyAlignment="1">
      <alignment horizontal="center" vertical="center"/>
    </xf>
    <xf numFmtId="0" fontId="10" fillId="2" borderId="0" xfId="0" applyFont="1" applyFill="1" applyAlignment="1">
      <alignment vertical="center" wrapText="1"/>
    </xf>
    <xf numFmtId="171" fontId="11" fillId="2" borderId="0" xfId="0" applyNumberFormat="1" applyFont="1" applyFill="1" applyAlignment="1">
      <alignment horizontal="right" vertical="center" wrapText="1"/>
    </xf>
    <xf numFmtId="171" fontId="12" fillId="2" borderId="0" xfId="0" applyNumberFormat="1" applyFont="1" applyFill="1" applyAlignment="1">
      <alignment wrapText="1"/>
    </xf>
    <xf numFmtId="171" fontId="11" fillId="2" borderId="0" xfId="0" applyNumberFormat="1" applyFont="1" applyFill="1" applyAlignment="1">
      <alignment wrapText="1"/>
    </xf>
    <xf numFmtId="1" fontId="11" fillId="2" borderId="0" xfId="0" applyNumberFormat="1" applyFont="1" applyFill="1" applyAlignment="1">
      <alignment horizontal="right" vertical="center" wrapText="1"/>
    </xf>
    <xf numFmtId="167" fontId="18" fillId="2" borderId="0" xfId="0" applyNumberFormat="1" applyFont="1" applyFill="1" applyAlignment="1">
      <alignment horizontal="right" vertical="center" wrapText="1"/>
    </xf>
    <xf numFmtId="0" fontId="26" fillId="2" borderId="0" xfId="0" applyFont="1" applyFill="1" applyAlignment="1">
      <alignment horizontal="center"/>
    </xf>
    <xf numFmtId="170" fontId="25" fillId="2" borderId="0" xfId="0" applyNumberFormat="1" applyFont="1" applyFill="1" applyAlignment="1">
      <alignment horizontal="center" vertical="center"/>
    </xf>
    <xf numFmtId="170" fontId="25" fillId="2" borderId="0" xfId="0" applyNumberFormat="1" applyFont="1" applyFill="1" applyAlignment="1">
      <alignment horizontal="center"/>
    </xf>
    <xf numFmtId="166" fontId="25" fillId="2" borderId="0" xfId="0" applyNumberFormat="1" applyFont="1" applyFill="1" applyAlignment="1">
      <alignment horizontal="center" vertical="center"/>
    </xf>
    <xf numFmtId="172" fontId="25" fillId="2" borderId="0" xfId="1" applyNumberFormat="1" applyFont="1" applyFill="1" applyAlignment="1">
      <alignment horizontal="center"/>
    </xf>
    <xf numFmtId="165" fontId="25" fillId="2" borderId="0" xfId="0" applyNumberFormat="1" applyFont="1" applyFill="1" applyAlignment="1">
      <alignment horizontal="center"/>
    </xf>
    <xf numFmtId="172" fontId="25" fillId="2" borderId="0" xfId="1" applyNumberFormat="1" applyFont="1" applyFill="1" applyBorder="1" applyAlignment="1">
      <alignment horizontal="center"/>
    </xf>
    <xf numFmtId="0" fontId="26" fillId="2" borderId="1" xfId="0" applyFont="1" applyFill="1" applyBorder="1" applyAlignment="1">
      <alignment horizontal="center"/>
    </xf>
    <xf numFmtId="165" fontId="28" fillId="2" borderId="0" xfId="0" applyNumberFormat="1" applyFont="1" applyFill="1" applyAlignment="1">
      <alignment horizontal="center" vertical="center"/>
    </xf>
    <xf numFmtId="165" fontId="29" fillId="2" borderId="0" xfId="0" applyNumberFormat="1" applyFont="1" applyFill="1" applyAlignment="1">
      <alignment horizontal="center" vertical="center"/>
    </xf>
    <xf numFmtId="166" fontId="28" fillId="2" borderId="0" xfId="0" applyNumberFormat="1" applyFont="1" applyFill="1" applyAlignment="1">
      <alignment horizontal="center" vertical="center"/>
    </xf>
    <xf numFmtId="0" fontId="28" fillId="2" borderId="0" xfId="0" applyFont="1" applyFill="1"/>
    <xf numFmtId="165" fontId="30" fillId="2" borderId="0" xfId="0" applyNumberFormat="1" applyFont="1" applyFill="1" applyAlignment="1">
      <alignment horizontal="center"/>
    </xf>
    <xf numFmtId="165" fontId="29" fillId="2" borderId="0" xfId="0" applyNumberFormat="1" applyFont="1" applyFill="1" applyAlignment="1">
      <alignment horizontal="center"/>
    </xf>
    <xf numFmtId="9" fontId="28" fillId="2" borderId="0" xfId="1" applyFont="1" applyFill="1" applyBorder="1"/>
    <xf numFmtId="171" fontId="18" fillId="2" borderId="0" xfId="0" applyNumberFormat="1" applyFont="1" applyFill="1" applyAlignment="1">
      <alignment horizontal="right" vertical="center" wrapText="1"/>
    </xf>
    <xf numFmtId="171" fontId="25" fillId="2" borderId="0" xfId="0" applyNumberFormat="1" applyFont="1" applyFill="1" applyAlignment="1">
      <alignment horizontal="right" vertical="center" wrapText="1"/>
    </xf>
    <xf numFmtId="171" fontId="18" fillId="2" borderId="0" xfId="0" applyNumberFormat="1" applyFont="1" applyFill="1" applyAlignment="1">
      <alignment horizontal="left" vertical="center" wrapText="1"/>
    </xf>
    <xf numFmtId="171" fontId="18" fillId="2" borderId="0" xfId="0" applyNumberFormat="1" applyFont="1" applyFill="1" applyAlignment="1">
      <alignment wrapText="1"/>
    </xf>
    <xf numFmtId="171" fontId="18" fillId="2" borderId="1" xfId="0" applyNumberFormat="1" applyFont="1" applyFill="1" applyBorder="1" applyAlignment="1">
      <alignment horizontal="right" vertical="center" wrapText="1"/>
    </xf>
    <xf numFmtId="1" fontId="18" fillId="2" borderId="1" xfId="0" applyNumberFormat="1" applyFont="1" applyFill="1" applyBorder="1" applyAlignment="1">
      <alignment horizontal="right" vertical="center" wrapText="1"/>
    </xf>
    <xf numFmtId="1" fontId="25" fillId="2" borderId="1" xfId="0" applyNumberFormat="1" applyFont="1" applyFill="1" applyBorder="1" applyAlignment="1">
      <alignment horizontal="right" vertical="center" wrapText="1"/>
    </xf>
    <xf numFmtId="170" fontId="18" fillId="2" borderId="0" xfId="0" applyNumberFormat="1" applyFont="1" applyFill="1" applyAlignment="1">
      <alignment horizontal="right"/>
    </xf>
    <xf numFmtId="173" fontId="25" fillId="2" borderId="0" xfId="0" applyNumberFormat="1" applyFont="1" applyFill="1"/>
    <xf numFmtId="0" fontId="18" fillId="2" borderId="0" xfId="0" applyFont="1" applyFill="1" applyAlignment="1">
      <alignment horizontal="left"/>
    </xf>
    <xf numFmtId="0" fontId="18" fillId="2" borderId="0" xfId="0" applyFont="1" applyFill="1"/>
    <xf numFmtId="0" fontId="36" fillId="2" borderId="0" xfId="0" applyFont="1" applyFill="1" applyAlignment="1">
      <alignment vertical="center"/>
    </xf>
    <xf numFmtId="170" fontId="9" fillId="2" borderId="0" xfId="0" applyNumberFormat="1" applyFont="1" applyFill="1"/>
    <xf numFmtId="0" fontId="26" fillId="2" borderId="0" xfId="0" applyFont="1" applyFill="1" applyAlignment="1">
      <alignment horizontal="center" vertical="center"/>
    </xf>
    <xf numFmtId="0" fontId="25" fillId="2" borderId="0" xfId="0" applyFont="1" applyFill="1" applyAlignment="1">
      <alignment horizontal="left" vertical="center"/>
    </xf>
    <xf numFmtId="170" fontId="25" fillId="2" borderId="0" xfId="0" applyNumberFormat="1" applyFont="1" applyFill="1" applyAlignment="1">
      <alignment horizontal="right"/>
    </xf>
    <xf numFmtId="170" fontId="25" fillId="2" borderId="0" xfId="0" applyNumberFormat="1" applyFont="1" applyFill="1"/>
    <xf numFmtId="165" fontId="12" fillId="2" borderId="0" xfId="0" applyNumberFormat="1" applyFont="1" applyFill="1" applyAlignment="1">
      <alignment horizontal="center" vertical="center"/>
    </xf>
    <xf numFmtId="165" fontId="16" fillId="2" borderId="0" xfId="0" applyNumberFormat="1" applyFont="1" applyFill="1" applyAlignment="1">
      <alignment horizontal="center" vertical="center"/>
    </xf>
    <xf numFmtId="171" fontId="9" fillId="2" borderId="0" xfId="0" applyNumberFormat="1" applyFont="1" applyFill="1"/>
    <xf numFmtId="0" fontId="25" fillId="2" borderId="0" xfId="0" applyFont="1" applyFill="1"/>
    <xf numFmtId="0" fontId="13" fillId="2" borderId="0" xfId="0" applyFont="1" applyFill="1" applyAlignment="1">
      <alignment horizontal="center" vertical="center"/>
    </xf>
    <xf numFmtId="0" fontId="12" fillId="2" borderId="0" xfId="0" applyFont="1" applyFill="1"/>
    <xf numFmtId="171" fontId="12" fillId="2" borderId="0" xfId="0" applyNumberFormat="1" applyFont="1" applyFill="1"/>
    <xf numFmtId="1" fontId="12" fillId="2" borderId="0" xfId="0" applyNumberFormat="1" applyFont="1" applyFill="1"/>
    <xf numFmtId="170" fontId="25" fillId="2" borderId="0" xfId="1" applyNumberFormat="1" applyFont="1" applyFill="1"/>
    <xf numFmtId="170" fontId="18" fillId="2" borderId="0" xfId="0" applyNumberFormat="1" applyFont="1" applyFill="1"/>
    <xf numFmtId="0" fontId="25" fillId="2" borderId="1" xfId="0" applyFont="1" applyFill="1" applyBorder="1" applyAlignment="1">
      <alignment horizontal="left" vertical="center"/>
    </xf>
    <xf numFmtId="170" fontId="18" fillId="2" borderId="1" xfId="0" applyNumberFormat="1" applyFont="1" applyFill="1" applyBorder="1" applyAlignment="1">
      <alignment horizontal="right"/>
    </xf>
    <xf numFmtId="0" fontId="18" fillId="2" borderId="1" xfId="0" applyFont="1" applyFill="1" applyBorder="1"/>
    <xf numFmtId="0" fontId="18" fillId="2" borderId="0" xfId="0" applyFont="1" applyFill="1" applyAlignment="1">
      <alignment wrapText="1"/>
    </xf>
    <xf numFmtId="0" fontId="22" fillId="2" borderId="0" xfId="0" applyFont="1" applyFill="1"/>
    <xf numFmtId="0" fontId="10" fillId="2" borderId="0" xfId="0" applyFont="1" applyFill="1" applyAlignment="1">
      <alignment vertical="center"/>
    </xf>
    <xf numFmtId="0" fontId="24" fillId="2" borderId="0" xfId="0" applyFont="1" applyFill="1"/>
    <xf numFmtId="0" fontId="10" fillId="2" borderId="0" xfId="0" applyFont="1" applyFill="1" applyAlignment="1">
      <alignment horizontal="center" vertical="center"/>
    </xf>
    <xf numFmtId="3" fontId="25" fillId="2" borderId="0" xfId="0" applyNumberFormat="1" applyFont="1" applyFill="1"/>
    <xf numFmtId="0" fontId="18" fillId="2" borderId="0" xfId="0" applyFont="1" applyFill="1" applyAlignment="1">
      <alignment vertical="center"/>
    </xf>
    <xf numFmtId="0" fontId="18" fillId="2" borderId="0" xfId="0" applyFont="1" applyFill="1" applyAlignment="1">
      <alignment vertical="top" wrapText="1"/>
    </xf>
    <xf numFmtId="170" fontId="18" fillId="2" borderId="1" xfId="0" applyNumberFormat="1" applyFont="1" applyFill="1" applyBorder="1" applyAlignment="1">
      <alignment horizontal="right" vertical="center"/>
    </xf>
    <xf numFmtId="170" fontId="18" fillId="2" borderId="1" xfId="0" applyNumberFormat="1" applyFont="1" applyFill="1" applyBorder="1"/>
    <xf numFmtId="1" fontId="9" fillId="2" borderId="0" xfId="0" applyNumberFormat="1" applyFont="1" applyFill="1"/>
    <xf numFmtId="0" fontId="34" fillId="2" borderId="0" xfId="0" applyFont="1" applyFill="1"/>
    <xf numFmtId="0" fontId="20" fillId="2" borderId="0" xfId="0" applyFont="1" applyFill="1" applyAlignment="1">
      <alignment horizontal="right"/>
    </xf>
    <xf numFmtId="3" fontId="20" fillId="2" borderId="0" xfId="0" applyNumberFormat="1" applyFont="1" applyFill="1" applyAlignment="1">
      <alignment horizontal="right"/>
    </xf>
    <xf numFmtId="3" fontId="19" fillId="2" borderId="0" xfId="0" applyNumberFormat="1" applyFont="1" applyFill="1" applyAlignment="1">
      <alignment horizontal="right"/>
    </xf>
    <xf numFmtId="0" fontId="20" fillId="2" borderId="1" xfId="0" applyFont="1" applyFill="1" applyBorder="1" applyAlignment="1">
      <alignment horizontal="right"/>
    </xf>
    <xf numFmtId="173" fontId="34" fillId="2" borderId="0" xfId="0" applyNumberFormat="1" applyFont="1" applyFill="1"/>
    <xf numFmtId="0" fontId="28" fillId="2" borderId="0" xfId="0" applyFont="1" applyFill="1" applyAlignment="1">
      <alignment horizontal="left"/>
    </xf>
    <xf numFmtId="0" fontId="28" fillId="2" borderId="0" xfId="0" applyFont="1" applyFill="1" applyAlignment="1">
      <alignment wrapText="1"/>
    </xf>
    <xf numFmtId="0" fontId="28" fillId="2" borderId="0" xfId="0" applyFont="1" applyFill="1" applyAlignment="1">
      <alignment horizontal="left" vertical="top" wrapText="1"/>
    </xf>
    <xf numFmtId="0" fontId="28" fillId="2" borderId="0" xfId="0" quotePrefix="1" applyFont="1" applyFill="1"/>
    <xf numFmtId="171" fontId="28" fillId="2" borderId="0" xfId="0" applyNumberFormat="1" applyFont="1" applyFill="1"/>
    <xf numFmtId="0" fontId="33" fillId="2" borderId="0" xfId="3" applyFont="1" applyFill="1" applyAlignment="1"/>
    <xf numFmtId="0" fontId="27" fillId="2" borderId="0" xfId="0" applyFont="1" applyFill="1" applyAlignment="1">
      <alignment horizontal="left" vertical="top"/>
    </xf>
    <xf numFmtId="0" fontId="10" fillId="2" borderId="5" xfId="0" applyFont="1" applyFill="1" applyBorder="1" applyAlignment="1">
      <alignment vertical="center" wrapText="1"/>
    </xf>
    <xf numFmtId="171" fontId="18" fillId="2" borderId="0" xfId="0" applyNumberFormat="1" applyFont="1" applyFill="1" applyAlignment="1">
      <alignment horizontal="left" wrapText="1" indent="2"/>
    </xf>
    <xf numFmtId="171" fontId="18" fillId="2" borderId="0" xfId="0" applyNumberFormat="1" applyFont="1" applyFill="1" applyAlignment="1">
      <alignment horizontal="right"/>
    </xf>
    <xf numFmtId="171" fontId="25" fillId="2" borderId="0" xfId="0" applyNumberFormat="1" applyFont="1" applyFill="1" applyAlignment="1">
      <alignment horizontal="right"/>
    </xf>
    <xf numFmtId="171" fontId="18" fillId="2" borderId="0" xfId="0" applyNumberFormat="1" applyFont="1" applyFill="1" applyAlignment="1">
      <alignment horizontal="left" vertical="center" wrapText="1" indent="2"/>
    </xf>
    <xf numFmtId="167" fontId="23" fillId="2" borderId="0" xfId="0" applyNumberFormat="1" applyFont="1" applyFill="1"/>
    <xf numFmtId="167" fontId="24" fillId="2" borderId="0" xfId="0" applyNumberFormat="1" applyFont="1" applyFill="1"/>
    <xf numFmtId="167" fontId="18" fillId="2" borderId="0" xfId="0" applyNumberFormat="1" applyFont="1" applyFill="1"/>
    <xf numFmtId="170" fontId="18" fillId="2" borderId="0" xfId="0" applyNumberFormat="1" applyFont="1" applyFill="1" applyAlignment="1">
      <alignment horizontal="right" vertical="center" wrapText="1"/>
    </xf>
    <xf numFmtId="168" fontId="9" fillId="2" borderId="0" xfId="0" applyNumberFormat="1" applyFont="1" applyFill="1"/>
    <xf numFmtId="171" fontId="18" fillId="2" borderId="1" xfId="0" applyNumberFormat="1" applyFont="1" applyFill="1" applyBorder="1" applyAlignment="1">
      <alignment wrapText="1"/>
    </xf>
    <xf numFmtId="174" fontId="9" fillId="2" borderId="0" xfId="0" applyNumberFormat="1" applyFont="1" applyFill="1"/>
    <xf numFmtId="0" fontId="28" fillId="2" borderId="0" xfId="0" quotePrefix="1" applyFont="1" applyFill="1" applyAlignment="1">
      <alignment horizontal="left" vertical="top" wrapText="1"/>
    </xf>
    <xf numFmtId="49" fontId="25" fillId="2" borderId="0" xfId="0" applyNumberFormat="1" applyFont="1" applyFill="1" applyAlignment="1">
      <alignment horizontal="right" vertical="center" wrapText="1"/>
    </xf>
    <xf numFmtId="168" fontId="25" fillId="2" borderId="0" xfId="0" applyNumberFormat="1" applyFont="1" applyFill="1" applyAlignment="1">
      <alignment horizontal="right" vertical="center" wrapText="1"/>
    </xf>
    <xf numFmtId="171" fontId="25" fillId="2" borderId="0" xfId="0" applyNumberFormat="1" applyFont="1" applyFill="1" applyAlignment="1">
      <alignment wrapText="1"/>
    </xf>
    <xf numFmtId="0" fontId="28" fillId="2" borderId="0" xfId="0" quotePrefix="1" applyFont="1" applyFill="1" applyAlignment="1">
      <alignment wrapText="1"/>
    </xf>
    <xf numFmtId="171" fontId="18" fillId="2" borderId="0" xfId="0" applyNumberFormat="1" applyFont="1" applyFill="1" applyAlignment="1">
      <alignment vertical="center" wrapText="1"/>
    </xf>
    <xf numFmtId="171" fontId="18" fillId="2" borderId="9" xfId="0" applyNumberFormat="1" applyFont="1" applyFill="1" applyBorder="1" applyAlignment="1">
      <alignment horizontal="left" wrapText="1" indent="2"/>
    </xf>
    <xf numFmtId="171" fontId="18" fillId="2" borderId="3" xfId="0" applyNumberFormat="1" applyFont="1" applyFill="1" applyBorder="1" applyAlignment="1">
      <alignment horizontal="left" wrapText="1" indent="2"/>
    </xf>
    <xf numFmtId="173" fontId="25" fillId="2" borderId="0" xfId="0" applyNumberFormat="1" applyFont="1" applyFill="1" applyAlignment="1">
      <alignment vertical="center"/>
    </xf>
    <xf numFmtId="0" fontId="20" fillId="2" borderId="0" xfId="0" applyFont="1" applyFill="1" applyAlignment="1">
      <alignment horizontal="right" vertical="center"/>
    </xf>
    <xf numFmtId="3" fontId="19" fillId="2" borderId="0" xfId="0" applyNumberFormat="1" applyFont="1" applyFill="1" applyAlignment="1">
      <alignment horizontal="right" vertical="center"/>
    </xf>
    <xf numFmtId="0" fontId="28" fillId="2" borderId="0" xfId="0" applyFont="1" applyFill="1" applyAlignment="1">
      <alignment horizontal="left" wrapText="1"/>
    </xf>
    <xf numFmtId="0" fontId="39" fillId="2" borderId="0" xfId="0" applyFont="1" applyFill="1" applyAlignment="1">
      <alignment vertical="center"/>
    </xf>
    <xf numFmtId="0" fontId="12" fillId="2" borderId="0" xfId="0" applyFont="1" applyFill="1" applyAlignment="1">
      <alignment horizontal="left"/>
    </xf>
    <xf numFmtId="0" fontId="14" fillId="2" borderId="0" xfId="0" applyFont="1" applyFill="1" applyAlignment="1">
      <alignment horizontal="right"/>
    </xf>
    <xf numFmtId="0" fontId="14" fillId="0" borderId="0" xfId="0" applyFont="1"/>
    <xf numFmtId="167" fontId="14" fillId="2" borderId="0" xfId="0" applyNumberFormat="1" applyFont="1" applyFill="1" applyAlignment="1">
      <alignment horizontal="right" vertical="center" wrapText="1"/>
    </xf>
    <xf numFmtId="167" fontId="13" fillId="2" borderId="0" xfId="0" applyNumberFormat="1" applyFont="1" applyFill="1" applyAlignment="1">
      <alignment horizontal="right" vertical="center" wrapText="1"/>
    </xf>
    <xf numFmtId="167" fontId="25" fillId="2" borderId="0" xfId="0" applyNumberFormat="1" applyFont="1" applyFill="1" applyAlignment="1">
      <alignment horizontal="right" vertical="center" wrapText="1"/>
    </xf>
    <xf numFmtId="0" fontId="18" fillId="2" borderId="1" xfId="0" applyFont="1" applyFill="1" applyBorder="1" applyAlignment="1">
      <alignment horizontal="left"/>
    </xf>
    <xf numFmtId="171" fontId="25" fillId="2" borderId="1" xfId="0" applyNumberFormat="1" applyFont="1" applyFill="1" applyBorder="1"/>
    <xf numFmtId="167" fontId="25" fillId="2" borderId="1" xfId="0" applyNumberFormat="1" applyFont="1" applyFill="1" applyBorder="1" applyAlignment="1">
      <alignment horizontal="right" vertical="center" wrapText="1"/>
    </xf>
    <xf numFmtId="0" fontId="14" fillId="2" borderId="0" xfId="0" applyFont="1" applyFill="1"/>
    <xf numFmtId="0" fontId="14" fillId="2" borderId="0" xfId="0" applyFont="1" applyFill="1" applyAlignment="1">
      <alignment horizontal="right" vertical="center" wrapText="1"/>
    </xf>
    <xf numFmtId="0" fontId="12" fillId="2" borderId="0" xfId="0" applyFont="1" applyFill="1" applyAlignment="1">
      <alignment horizontal="right"/>
    </xf>
    <xf numFmtId="0" fontId="28" fillId="2" borderId="0" xfId="0" applyFont="1" applyFill="1" applyAlignment="1">
      <alignment horizontal="right"/>
    </xf>
    <xf numFmtId="0" fontId="13" fillId="2" borderId="6" xfId="0" applyFont="1" applyFill="1" applyBorder="1" applyAlignment="1">
      <alignment horizontal="right" vertical="center"/>
    </xf>
    <xf numFmtId="171" fontId="13" fillId="2" borderId="0" xfId="0" applyNumberFormat="1" applyFont="1" applyFill="1" applyAlignment="1">
      <alignment horizontal="right" vertical="center" wrapText="1"/>
    </xf>
    <xf numFmtId="171" fontId="11" fillId="2" borderId="4" xfId="0" applyNumberFormat="1" applyFont="1" applyFill="1" applyBorder="1" applyAlignment="1">
      <alignment horizontal="center" vertical="center" wrapText="1"/>
    </xf>
    <xf numFmtId="171" fontId="26" fillId="2" borderId="0" xfId="0" applyNumberFormat="1" applyFont="1" applyFill="1" applyAlignment="1">
      <alignment horizontal="right" vertical="center" wrapText="1"/>
    </xf>
    <xf numFmtId="171" fontId="17" fillId="2" borderId="0" xfId="0" applyNumberFormat="1" applyFont="1" applyFill="1" applyAlignment="1">
      <alignment wrapText="1"/>
    </xf>
    <xf numFmtId="171" fontId="18" fillId="2" borderId="0" xfId="0" applyNumberFormat="1" applyFont="1" applyFill="1" applyAlignment="1">
      <alignment horizontal="left" wrapText="1"/>
    </xf>
    <xf numFmtId="170" fontId="12" fillId="2" borderId="0" xfId="0" applyNumberFormat="1" applyFont="1" applyFill="1" applyAlignment="1">
      <alignment horizontal="center" vertical="center"/>
    </xf>
    <xf numFmtId="171" fontId="25" fillId="2" borderId="0" xfId="0" applyNumberFormat="1" applyFont="1" applyFill="1" applyAlignment="1">
      <alignment vertical="center" wrapText="1"/>
    </xf>
    <xf numFmtId="0" fontId="10" fillId="2" borderId="0" xfId="0" applyFont="1" applyFill="1" applyAlignment="1">
      <alignment horizontal="center" vertical="center" wrapText="1"/>
    </xf>
    <xf numFmtId="0" fontId="40" fillId="4" borderId="0" xfId="0" applyFont="1" applyFill="1" applyAlignment="1">
      <alignment horizontal="center" vertical="center"/>
    </xf>
    <xf numFmtId="0" fontId="40" fillId="4" borderId="0" xfId="0" applyFont="1" applyFill="1" applyAlignment="1">
      <alignment vertical="center"/>
    </xf>
    <xf numFmtId="0" fontId="41" fillId="4" borderId="0" xfId="0" applyFont="1" applyFill="1"/>
    <xf numFmtId="0" fontId="40" fillId="4" borderId="0" xfId="0" applyFont="1" applyFill="1" applyAlignment="1">
      <alignment horizontal="center" vertical="center" wrapText="1"/>
    </xf>
    <xf numFmtId="0" fontId="43" fillId="2" borderId="0" xfId="0" applyFont="1" applyFill="1"/>
    <xf numFmtId="171" fontId="11" fillId="5" borderId="4" xfId="0" applyNumberFormat="1" applyFont="1" applyFill="1" applyBorder="1" applyAlignment="1">
      <alignment horizontal="center" vertical="center" wrapText="1"/>
    </xf>
    <xf numFmtId="171" fontId="11" fillId="5" borderId="0" xfId="0" applyNumberFormat="1" applyFont="1" applyFill="1" applyAlignment="1">
      <alignment horizontal="right" vertical="center" wrapText="1"/>
    </xf>
    <xf numFmtId="171" fontId="26" fillId="5" borderId="0" xfId="0" applyNumberFormat="1" applyFont="1" applyFill="1" applyAlignment="1">
      <alignment horizontal="left" vertical="center" wrapText="1"/>
    </xf>
    <xf numFmtId="171" fontId="17" fillId="5" borderId="0" xfId="0" applyNumberFormat="1" applyFont="1" applyFill="1" applyAlignment="1">
      <alignment horizontal="right" vertical="center" wrapText="1"/>
    </xf>
    <xf numFmtId="171" fontId="26" fillId="5" borderId="0" xfId="0" applyNumberFormat="1" applyFont="1" applyFill="1" applyAlignment="1">
      <alignment horizontal="right" vertical="center" wrapText="1"/>
    </xf>
    <xf numFmtId="171" fontId="17" fillId="5" borderId="0" xfId="0" applyNumberFormat="1" applyFont="1" applyFill="1" applyAlignment="1">
      <alignment wrapText="1"/>
    </xf>
    <xf numFmtId="0" fontId="28" fillId="2" borderId="0" xfId="0" quotePrefix="1" applyFont="1" applyFill="1" applyAlignment="1">
      <alignment vertical="top" wrapText="1"/>
    </xf>
    <xf numFmtId="0" fontId="28" fillId="2" borderId="3" xfId="0" quotePrefix="1" applyFont="1" applyFill="1" applyBorder="1" applyAlignment="1">
      <alignment wrapText="1"/>
    </xf>
    <xf numFmtId="0" fontId="28" fillId="2" borderId="0" xfId="0" applyFont="1" applyFill="1" applyAlignment="1">
      <alignment vertical="top" wrapText="1"/>
    </xf>
    <xf numFmtId="1" fontId="40" fillId="4" borderId="1" xfId="0" applyNumberFormat="1" applyFont="1" applyFill="1" applyBorder="1" applyAlignment="1">
      <alignment horizontal="center" vertical="center" wrapText="1"/>
    </xf>
    <xf numFmtId="1" fontId="40" fillId="4" borderId="1" xfId="0" applyNumberFormat="1" applyFont="1" applyFill="1" applyBorder="1" applyAlignment="1">
      <alignment horizontal="right" vertical="center" wrapText="1"/>
    </xf>
    <xf numFmtId="0" fontId="40" fillId="4" borderId="1" xfId="0" applyFont="1" applyFill="1" applyBorder="1" applyAlignment="1">
      <alignment horizontal="right" vertical="center"/>
    </xf>
    <xf numFmtId="1" fontId="13" fillId="5" borderId="0" xfId="0" applyNumberFormat="1" applyFont="1" applyFill="1" applyAlignment="1">
      <alignment horizontal="center" vertical="center" wrapText="1"/>
    </xf>
    <xf numFmtId="170" fontId="11" fillId="5" borderId="0" xfId="0" applyNumberFormat="1" applyFont="1" applyFill="1" applyAlignment="1">
      <alignment horizontal="right"/>
    </xf>
    <xf numFmtId="170" fontId="13" fillId="5" borderId="0" xfId="0" applyNumberFormat="1" applyFont="1" applyFill="1" applyAlignment="1">
      <alignment horizontal="right"/>
    </xf>
    <xf numFmtId="0" fontId="28" fillId="2" borderId="0" xfId="0" applyFont="1" applyFill="1" applyAlignment="1">
      <alignment vertical="top"/>
    </xf>
    <xf numFmtId="0" fontId="33" fillId="2" borderId="0" xfId="3" applyFont="1" applyFill="1" applyAlignment="1">
      <alignment wrapText="1"/>
    </xf>
    <xf numFmtId="170" fontId="11" fillId="5" borderId="0" xfId="0" applyNumberFormat="1" applyFont="1" applyFill="1" applyAlignment="1">
      <alignment horizontal="right" vertical="center" wrapText="1"/>
    </xf>
    <xf numFmtId="170" fontId="13" fillId="5" borderId="0" xfId="0" applyNumberFormat="1" applyFont="1" applyFill="1" applyAlignment="1">
      <alignment horizontal="right" vertical="center" wrapText="1"/>
    </xf>
    <xf numFmtId="1" fontId="40" fillId="4" borderId="0" xfId="0" applyNumberFormat="1" applyFont="1" applyFill="1" applyAlignment="1">
      <alignment horizontal="right" vertical="center"/>
    </xf>
    <xf numFmtId="1" fontId="40" fillId="4" borderId="0" xfId="0" applyNumberFormat="1" applyFont="1" applyFill="1"/>
    <xf numFmtId="1" fontId="40" fillId="4" borderId="5" xfId="0" applyNumberFormat="1" applyFont="1" applyFill="1" applyBorder="1" applyAlignment="1">
      <alignment horizontal="center"/>
    </xf>
    <xf numFmtId="1" fontId="13" fillId="2" borderId="0" xfId="0" applyNumberFormat="1" applyFont="1" applyFill="1" applyAlignment="1">
      <alignment horizontal="right" vertical="center" wrapText="1"/>
    </xf>
    <xf numFmtId="171" fontId="34" fillId="2" borderId="0" xfId="0" applyNumberFormat="1" applyFont="1" applyFill="1"/>
    <xf numFmtId="0" fontId="34" fillId="2" borderId="0" xfId="0" applyFont="1" applyFill="1" applyAlignment="1">
      <alignment vertical="top"/>
    </xf>
    <xf numFmtId="0" fontId="34" fillId="2" borderId="0" xfId="0" applyFont="1" applyFill="1" applyAlignment="1">
      <alignment horizontal="left" vertical="top" wrapText="1"/>
    </xf>
    <xf numFmtId="0" fontId="45" fillId="2" borderId="0" xfId="3" applyFont="1" applyFill="1" applyAlignment="1">
      <alignment wrapText="1"/>
    </xf>
    <xf numFmtId="0" fontId="14" fillId="2" borderId="0" xfId="3" applyFont="1" applyFill="1" applyAlignment="1">
      <alignment horizontal="center" vertical="center"/>
    </xf>
    <xf numFmtId="0" fontId="46" fillId="2" borderId="0" xfId="0" applyFont="1" applyFill="1"/>
    <xf numFmtId="1" fontId="40" fillId="4" borderId="0" xfId="0" applyNumberFormat="1" applyFont="1" applyFill="1" applyAlignment="1">
      <alignment horizontal="center" vertical="center"/>
    </xf>
    <xf numFmtId="170" fontId="13" fillId="5" borderId="0" xfId="2" applyNumberFormat="1" applyFont="1" applyFill="1" applyBorder="1" applyAlignment="1">
      <alignment horizontal="right" vertical="center"/>
    </xf>
    <xf numFmtId="170" fontId="13" fillId="2" borderId="0" xfId="2" applyNumberFormat="1" applyFont="1" applyFill="1" applyBorder="1" applyAlignment="1">
      <alignment horizontal="right" vertical="center"/>
    </xf>
    <xf numFmtId="0" fontId="40" fillId="4" borderId="3" xfId="0" applyFont="1" applyFill="1" applyBorder="1" applyAlignment="1">
      <alignment horizontal="center" vertical="center" wrapText="1"/>
    </xf>
    <xf numFmtId="2" fontId="17" fillId="5" borderId="5" xfId="0" applyNumberFormat="1" applyFont="1" applyFill="1" applyBorder="1" applyAlignment="1">
      <alignment horizontal="left" vertical="center" wrapText="1"/>
    </xf>
    <xf numFmtId="170" fontId="26" fillId="5" borderId="0" xfId="2" applyNumberFormat="1" applyFont="1" applyFill="1" applyBorder="1" applyAlignment="1">
      <alignment horizontal="right" vertical="center"/>
    </xf>
    <xf numFmtId="0" fontId="18" fillId="2" borderId="0" xfId="0" applyFont="1" applyFill="1" applyAlignment="1">
      <alignment horizontal="left" vertical="center" wrapText="1"/>
    </xf>
    <xf numFmtId="170" fontId="25" fillId="2" borderId="0" xfId="2" applyNumberFormat="1" applyFont="1" applyFill="1" applyBorder="1" applyAlignment="1">
      <alignment horizontal="right" vertical="center"/>
    </xf>
    <xf numFmtId="2" fontId="25" fillId="2" borderId="0" xfId="0" applyNumberFormat="1" applyFont="1" applyFill="1" applyAlignment="1">
      <alignment horizontal="left" vertical="center" wrapText="1"/>
    </xf>
    <xf numFmtId="167" fontId="26" fillId="5" borderId="0" xfId="2" applyNumberFormat="1" applyFont="1" applyFill="1" applyBorder="1" applyAlignment="1">
      <alignment horizontal="left" vertical="center" wrapText="1"/>
    </xf>
    <xf numFmtId="0" fontId="18" fillId="2" borderId="0" xfId="0" applyFont="1" applyFill="1" applyAlignment="1">
      <alignment horizontal="left" vertical="center"/>
    </xf>
    <xf numFmtId="2" fontId="25" fillId="2" borderId="0" xfId="0" applyNumberFormat="1" applyFont="1" applyFill="1" applyAlignment="1">
      <alignment horizontal="left" vertical="center"/>
    </xf>
    <xf numFmtId="0" fontId="9" fillId="2" borderId="0" xfId="0" applyFont="1" applyFill="1" applyAlignment="1">
      <alignment horizontal="right" vertical="center"/>
    </xf>
    <xf numFmtId="0" fontId="18" fillId="0" borderId="0" xfId="0" applyFont="1" applyAlignment="1">
      <alignment horizontal="left" vertical="center"/>
    </xf>
    <xf numFmtId="167" fontId="26" fillId="5" borderId="0" xfId="2" applyNumberFormat="1" applyFont="1" applyFill="1" applyBorder="1" applyAlignment="1">
      <alignment horizontal="left" vertical="center"/>
    </xf>
    <xf numFmtId="2" fontId="35" fillId="5" borderId="0" xfId="0" applyNumberFormat="1" applyFont="1" applyFill="1" applyAlignment="1">
      <alignment horizontal="left" vertical="center"/>
    </xf>
    <xf numFmtId="170" fontId="25" fillId="5" borderId="0" xfId="2" applyNumberFormat="1" applyFont="1" applyFill="1" applyBorder="1" applyAlignment="1">
      <alignment horizontal="right" vertical="center"/>
    </xf>
    <xf numFmtId="2" fontId="25" fillId="5" borderId="1" xfId="0" applyNumberFormat="1" applyFont="1" applyFill="1" applyBorder="1" applyAlignment="1">
      <alignment horizontal="left" vertical="center" wrapText="1"/>
    </xf>
    <xf numFmtId="170" fontId="25" fillId="5" borderId="1" xfId="2" applyNumberFormat="1" applyFont="1" applyFill="1" applyBorder="1" applyAlignment="1">
      <alignment horizontal="right" vertical="center"/>
    </xf>
    <xf numFmtId="170" fontId="9" fillId="2" borderId="0" xfId="0" applyNumberFormat="1" applyFont="1" applyFill="1" applyAlignment="1">
      <alignment horizontal="right" vertical="center"/>
    </xf>
    <xf numFmtId="170" fontId="28" fillId="2" borderId="0" xfId="0" applyNumberFormat="1" applyFont="1" applyFill="1" applyAlignment="1">
      <alignment horizontal="right" vertical="center"/>
    </xf>
    <xf numFmtId="0" fontId="9" fillId="2" borderId="0" xfId="0" applyFont="1" applyFill="1" applyAlignment="1">
      <alignment horizontal="center" vertical="center"/>
    </xf>
    <xf numFmtId="2" fontId="11" fillId="5" borderId="0" xfId="0" applyNumberFormat="1" applyFont="1" applyFill="1" applyAlignment="1">
      <alignment horizontal="center" vertical="center"/>
    </xf>
    <xf numFmtId="2" fontId="22" fillId="2" borderId="0" xfId="0" applyNumberFormat="1" applyFont="1" applyFill="1" applyAlignment="1">
      <alignment horizontal="center" vertical="center"/>
    </xf>
    <xf numFmtId="0" fontId="28" fillId="2" borderId="0" xfId="0" applyFont="1" applyFill="1" applyAlignment="1">
      <alignment horizontal="center" vertical="center"/>
    </xf>
    <xf numFmtId="0" fontId="22" fillId="2" borderId="0" xfId="0" applyFont="1" applyFill="1" applyAlignment="1">
      <alignment horizontal="right" vertical="center"/>
    </xf>
    <xf numFmtId="173" fontId="24" fillId="2" borderId="0" xfId="0" applyNumberFormat="1" applyFont="1" applyFill="1" applyAlignment="1">
      <alignment horizontal="right" vertical="center"/>
    </xf>
    <xf numFmtId="0" fontId="28" fillId="2" borderId="0" xfId="0" applyFont="1" applyFill="1" applyAlignment="1">
      <alignment horizontal="right" vertical="center" wrapText="1"/>
    </xf>
    <xf numFmtId="0" fontId="28" fillId="2" borderId="0" xfId="0" applyFont="1" applyFill="1" applyAlignment="1">
      <alignment horizontal="right" vertical="center"/>
    </xf>
    <xf numFmtId="173" fontId="34" fillId="2" borderId="0" xfId="0" applyNumberFormat="1" applyFont="1" applyFill="1" applyAlignment="1">
      <alignment horizontal="right" vertical="center"/>
    </xf>
    <xf numFmtId="0" fontId="45" fillId="2" borderId="0" xfId="3" applyFont="1" applyFill="1" applyAlignment="1">
      <alignment horizontal="right" vertical="center"/>
    </xf>
    <xf numFmtId="0" fontId="33" fillId="2" borderId="0" xfId="3" applyFont="1" applyFill="1" applyAlignment="1">
      <alignment horizontal="right" vertical="center"/>
    </xf>
    <xf numFmtId="0" fontId="28" fillId="2" borderId="0" xfId="0" quotePrefix="1" applyFont="1" applyFill="1" applyAlignment="1">
      <alignment vertical="top"/>
    </xf>
    <xf numFmtId="170" fontId="25" fillId="2" borderId="1" xfId="2" applyNumberFormat="1" applyFont="1" applyFill="1" applyBorder="1" applyAlignment="1">
      <alignment horizontal="right" vertical="center"/>
    </xf>
    <xf numFmtId="0" fontId="25" fillId="2" borderId="0" xfId="0" applyFont="1" applyFill="1" applyAlignment="1">
      <alignment horizontal="right" vertical="center"/>
    </xf>
    <xf numFmtId="3" fontId="25" fillId="2" borderId="0" xfId="0" applyNumberFormat="1" applyFont="1" applyFill="1" applyAlignment="1">
      <alignment horizontal="right" vertical="center"/>
    </xf>
    <xf numFmtId="170"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18" fillId="0" borderId="1" xfId="0" applyFont="1" applyBorder="1" applyAlignment="1">
      <alignment vertical="center"/>
    </xf>
    <xf numFmtId="0" fontId="18" fillId="2" borderId="0" xfId="0" applyFont="1" applyFill="1" applyAlignment="1">
      <alignment vertical="center" wrapText="1"/>
    </xf>
    <xf numFmtId="0" fontId="18" fillId="2" borderId="1" xfId="0" applyFont="1" applyFill="1" applyBorder="1" applyAlignment="1">
      <alignment vertical="center" wrapText="1"/>
    </xf>
    <xf numFmtId="0" fontId="34" fillId="2" borderId="0" xfId="3" applyFont="1" applyFill="1" applyAlignment="1"/>
    <xf numFmtId="0" fontId="34" fillId="2" borderId="0" xfId="3" applyFont="1" applyFill="1" applyAlignment="1">
      <alignment vertical="top" wrapText="1"/>
    </xf>
    <xf numFmtId="0" fontId="34" fillId="2" borderId="0" xfId="3" applyFont="1" applyFill="1" applyAlignment="1">
      <alignment wrapText="1"/>
    </xf>
    <xf numFmtId="0" fontId="9" fillId="2" borderId="5" xfId="0" applyFont="1" applyFill="1" applyBorder="1"/>
    <xf numFmtId="0" fontId="26" fillId="2" borderId="1" xfId="0" applyFont="1" applyFill="1" applyBorder="1" applyAlignment="1">
      <alignment horizontal="center" vertical="center"/>
    </xf>
    <xf numFmtId="170" fontId="13" fillId="5" borderId="0" xfId="0" applyNumberFormat="1" applyFont="1" applyFill="1" applyAlignment="1">
      <alignment horizontal="center"/>
    </xf>
    <xf numFmtId="0" fontId="11" fillId="5" borderId="0" xfId="0" applyFont="1" applyFill="1" applyAlignment="1">
      <alignment horizontal="left"/>
    </xf>
    <xf numFmtId="0" fontId="40" fillId="4" borderId="0" xfId="0" applyFont="1" applyFill="1" applyAlignment="1">
      <alignment horizontal="left"/>
    </xf>
    <xf numFmtId="0" fontId="40" fillId="5" borderId="0" xfId="0" applyFont="1" applyFill="1" applyAlignment="1">
      <alignment horizontal="left"/>
    </xf>
    <xf numFmtId="175" fontId="25" fillId="2" borderId="0" xfId="2" applyNumberFormat="1" applyFont="1" applyFill="1" applyBorder="1" applyAlignment="1">
      <alignment horizontal="right" vertical="center"/>
    </xf>
    <xf numFmtId="0" fontId="28" fillId="2" borderId="0" xfId="3" applyFont="1" applyFill="1" applyAlignment="1"/>
    <xf numFmtId="0" fontId="28" fillId="2" borderId="0" xfId="0" quotePrefix="1" applyFont="1" applyFill="1" applyAlignment="1">
      <alignment vertical="center" wrapText="1"/>
    </xf>
    <xf numFmtId="0" fontId="28" fillId="2" borderId="0" xfId="3" applyFont="1" applyFill="1" applyAlignment="1">
      <alignment wrapText="1"/>
    </xf>
    <xf numFmtId="175" fontId="11" fillId="5" borderId="0" xfId="0" applyNumberFormat="1" applyFont="1" applyFill="1" applyAlignment="1">
      <alignment horizontal="right" vertical="center" wrapText="1"/>
    </xf>
    <xf numFmtId="0" fontId="40" fillId="4" borderId="13" xfId="0" applyFont="1" applyFill="1" applyBorder="1" applyAlignment="1">
      <alignment horizontal="right"/>
    </xf>
    <xf numFmtId="170" fontId="13" fillId="5" borderId="0" xfId="1" applyNumberFormat="1" applyFont="1" applyFill="1" applyAlignment="1">
      <alignment horizontal="right" vertical="center" wrapText="1"/>
    </xf>
    <xf numFmtId="0" fontId="26" fillId="2" borderId="5" xfId="0" applyFont="1" applyFill="1" applyBorder="1" applyAlignment="1">
      <alignment horizontal="center"/>
    </xf>
    <xf numFmtId="170" fontId="25" fillId="2" borderId="5" xfId="0" applyNumberFormat="1" applyFont="1" applyFill="1" applyBorder="1" applyAlignment="1">
      <alignment horizontal="center" vertical="center"/>
    </xf>
    <xf numFmtId="166" fontId="25" fillId="2" borderId="5" xfId="0" applyNumberFormat="1" applyFont="1" applyFill="1" applyBorder="1" applyAlignment="1">
      <alignment horizontal="center" vertical="center"/>
    </xf>
    <xf numFmtId="165" fontId="25" fillId="2" borderId="5" xfId="0" applyNumberFormat="1" applyFont="1" applyFill="1" applyBorder="1" applyAlignment="1">
      <alignment horizontal="center"/>
    </xf>
    <xf numFmtId="170" fontId="25" fillId="2" borderId="5" xfId="0" applyNumberFormat="1" applyFont="1" applyFill="1" applyBorder="1" applyAlignment="1">
      <alignment horizontal="center"/>
    </xf>
    <xf numFmtId="166" fontId="12" fillId="2" borderId="5" xfId="0" applyNumberFormat="1" applyFont="1" applyFill="1" applyBorder="1" applyAlignment="1">
      <alignment horizontal="center" vertical="center"/>
    </xf>
    <xf numFmtId="172" fontId="25" fillId="2" borderId="5" xfId="1" applyNumberFormat="1" applyFont="1" applyFill="1" applyBorder="1" applyAlignment="1">
      <alignment horizontal="center"/>
    </xf>
    <xf numFmtId="0" fontId="26" fillId="2" borderId="13" xfId="0" applyFont="1" applyFill="1" applyBorder="1" applyAlignment="1">
      <alignment horizontal="center"/>
    </xf>
    <xf numFmtId="170" fontId="25" fillId="2" borderId="13" xfId="0" applyNumberFormat="1" applyFont="1" applyFill="1" applyBorder="1" applyAlignment="1">
      <alignment horizontal="center" vertical="center"/>
    </xf>
    <xf numFmtId="166" fontId="25" fillId="2" borderId="13" xfId="0" applyNumberFormat="1" applyFont="1" applyFill="1" applyBorder="1" applyAlignment="1">
      <alignment horizontal="center" vertical="center"/>
    </xf>
    <xf numFmtId="0" fontId="9" fillId="2" borderId="13" xfId="0" applyFont="1" applyFill="1" applyBorder="1"/>
    <xf numFmtId="165" fontId="25" fillId="2" borderId="13" xfId="0" applyNumberFormat="1" applyFont="1" applyFill="1" applyBorder="1" applyAlignment="1">
      <alignment horizontal="center"/>
    </xf>
    <xf numFmtId="166" fontId="12" fillId="2" borderId="13" xfId="0" applyNumberFormat="1" applyFont="1" applyFill="1" applyBorder="1" applyAlignment="1">
      <alignment horizontal="center" vertical="center"/>
    </xf>
    <xf numFmtId="0" fontId="28" fillId="2" borderId="0" xfId="0" quotePrefix="1" applyFont="1" applyFill="1" applyAlignment="1">
      <alignment horizontal="left"/>
    </xf>
    <xf numFmtId="171" fontId="11" fillId="2" borderId="0" xfId="0" applyNumberFormat="1" applyFont="1" applyFill="1" applyAlignment="1">
      <alignment horizontal="center" vertical="center" wrapText="1"/>
    </xf>
    <xf numFmtId="0" fontId="40" fillId="4" borderId="11" xfId="0" applyFont="1" applyFill="1" applyBorder="1" applyAlignment="1">
      <alignment horizontal="center" vertical="center"/>
    </xf>
    <xf numFmtId="0" fontId="40" fillId="4" borderId="12" xfId="0" applyFont="1" applyFill="1" applyBorder="1" applyAlignment="1">
      <alignment horizontal="center" vertical="center"/>
    </xf>
    <xf numFmtId="167" fontId="9" fillId="2" borderId="0" xfId="0" applyNumberFormat="1" applyFont="1" applyFill="1"/>
    <xf numFmtId="1" fontId="18" fillId="2" borderId="0" xfId="0" applyNumberFormat="1" applyFont="1" applyFill="1" applyAlignment="1">
      <alignment horizontal="right" vertical="center" wrapText="1"/>
    </xf>
    <xf numFmtId="1" fontId="25" fillId="2" borderId="0" xfId="0" applyNumberFormat="1" applyFont="1" applyFill="1" applyAlignment="1">
      <alignment horizontal="right" vertical="center" wrapText="1"/>
    </xf>
    <xf numFmtId="0" fontId="25" fillId="2" borderId="0" xfId="0" applyFont="1" applyFill="1" applyAlignment="1">
      <alignment vertical="center"/>
    </xf>
    <xf numFmtId="0" fontId="25" fillId="2" borderId="0" xfId="0" applyFont="1" applyFill="1" applyAlignment="1">
      <alignment horizontal="right"/>
    </xf>
    <xf numFmtId="167" fontId="25" fillId="2" borderId="0" xfId="0" applyNumberFormat="1" applyFont="1" applyFill="1"/>
    <xf numFmtId="171" fontId="18" fillId="0" borderId="0" xfId="0" applyNumberFormat="1" applyFont="1" applyAlignment="1">
      <alignment horizontal="left" vertical="center" wrapText="1"/>
    </xf>
    <xf numFmtId="2" fontId="18" fillId="2" borderId="0" xfId="0" applyNumberFormat="1" applyFont="1" applyFill="1" applyAlignment="1">
      <alignment horizontal="right" vertical="center" wrapText="1"/>
    </xf>
    <xf numFmtId="0" fontId="12" fillId="2" borderId="0" xfId="0" applyFont="1" applyFill="1" applyAlignment="1">
      <alignment vertical="center" wrapText="1"/>
    </xf>
    <xf numFmtId="1" fontId="12" fillId="2" borderId="0" xfId="0" applyNumberFormat="1" applyFont="1" applyFill="1" applyAlignment="1">
      <alignment horizontal="right" vertical="center" wrapText="1"/>
    </xf>
    <xf numFmtId="1" fontId="14" fillId="2" borderId="0" xfId="0" applyNumberFormat="1" applyFont="1" applyFill="1" applyAlignment="1">
      <alignment horizontal="right" vertical="center" wrapText="1"/>
    </xf>
    <xf numFmtId="0" fontId="27" fillId="2" borderId="0" xfId="0" applyFont="1" applyFill="1" applyAlignment="1">
      <alignment wrapText="1"/>
    </xf>
    <xf numFmtId="0" fontId="34" fillId="2" borderId="0" xfId="0" quotePrefix="1" applyFont="1" applyFill="1" applyAlignment="1">
      <alignment horizontal="left"/>
    </xf>
    <xf numFmtId="0" fontId="28" fillId="2" borderId="0" xfId="0" quotePrefix="1" applyFont="1" applyFill="1" applyAlignment="1">
      <alignment horizontal="left" wrapText="1"/>
    </xf>
    <xf numFmtId="0" fontId="34" fillId="2" borderId="0" xfId="0" applyFont="1" applyFill="1" applyAlignment="1">
      <alignment wrapText="1"/>
    </xf>
    <xf numFmtId="0" fontId="47" fillId="2" borderId="0" xfId="3" applyFont="1" applyFill="1" applyAlignment="1"/>
    <xf numFmtId="0" fontId="48" fillId="2" borderId="0" xfId="3" applyFont="1" applyFill="1" applyAlignment="1"/>
    <xf numFmtId="167" fontId="11" fillId="5" borderId="0" xfId="0" applyNumberFormat="1" applyFont="1" applyFill="1" applyAlignment="1">
      <alignment horizontal="left" vertical="center" wrapText="1"/>
    </xf>
    <xf numFmtId="167" fontId="11" fillId="5" borderId="0" xfId="0" applyNumberFormat="1" applyFont="1" applyFill="1" applyAlignment="1">
      <alignment horizontal="right" vertical="center" wrapText="1"/>
    </xf>
    <xf numFmtId="167" fontId="13" fillId="5" borderId="0" xfId="0" applyNumberFormat="1" applyFont="1" applyFill="1" applyAlignment="1">
      <alignment horizontal="right" vertical="center" wrapText="1"/>
    </xf>
    <xf numFmtId="167" fontId="11" fillId="2" borderId="0" xfId="0" applyNumberFormat="1" applyFont="1" applyFill="1" applyAlignment="1">
      <alignment horizontal="left" vertical="center" wrapText="1"/>
    </xf>
    <xf numFmtId="167" fontId="11" fillId="2" borderId="0" xfId="0" applyNumberFormat="1" applyFont="1" applyFill="1" applyAlignment="1">
      <alignment horizontal="right" vertical="center" wrapText="1"/>
    </xf>
    <xf numFmtId="0" fontId="17" fillId="5" borderId="0" xfId="0" applyFont="1" applyFill="1" applyAlignment="1">
      <alignment wrapText="1"/>
    </xf>
    <xf numFmtId="167" fontId="17" fillId="5" borderId="0" xfId="0" applyNumberFormat="1" applyFont="1" applyFill="1" applyAlignment="1">
      <alignment horizontal="right" vertical="center" wrapText="1"/>
    </xf>
    <xf numFmtId="167" fontId="26" fillId="5" borderId="0" xfId="0" applyNumberFormat="1" applyFont="1" applyFill="1" applyAlignment="1">
      <alignment horizontal="right" vertical="center" wrapText="1"/>
    </xf>
    <xf numFmtId="167" fontId="17" fillId="2" borderId="0" xfId="0" applyNumberFormat="1" applyFont="1" applyFill="1" applyAlignment="1">
      <alignment horizontal="right" vertical="center" wrapText="1"/>
    </xf>
    <xf numFmtId="167" fontId="27" fillId="2" borderId="0" xfId="0" applyNumberFormat="1" applyFont="1" applyFill="1" applyAlignment="1">
      <alignment horizontal="right" vertical="center" wrapText="1"/>
    </xf>
    <xf numFmtId="1" fontId="27" fillId="2" borderId="0" xfId="0" applyNumberFormat="1" applyFont="1" applyFill="1" applyAlignment="1">
      <alignment horizontal="right" vertical="center" wrapText="1"/>
    </xf>
    <xf numFmtId="167" fontId="49" fillId="2" borderId="0" xfId="0" applyNumberFormat="1" applyFont="1" applyFill="1" applyAlignment="1">
      <alignment horizontal="right" vertical="center" wrapText="1"/>
    </xf>
    <xf numFmtId="0" fontId="49" fillId="2" borderId="0" xfId="0" applyFont="1" applyFill="1" applyAlignment="1">
      <alignment horizontal="right"/>
    </xf>
    <xf numFmtId="0" fontId="49" fillId="2" borderId="0" xfId="0" applyFont="1" applyFill="1"/>
    <xf numFmtId="0" fontId="40" fillId="4" borderId="5" xfId="0" applyFont="1" applyFill="1" applyBorder="1" applyAlignment="1">
      <alignment horizontal="right"/>
    </xf>
    <xf numFmtId="175" fontId="17" fillId="5" borderId="0" xfId="0" applyNumberFormat="1" applyFont="1" applyFill="1" applyAlignment="1">
      <alignment horizontal="right" vertical="center" wrapText="1"/>
    </xf>
    <xf numFmtId="0" fontId="46" fillId="2" borderId="0" xfId="3" applyFont="1" applyFill="1" applyAlignment="1">
      <alignment horizontal="center"/>
    </xf>
    <xf numFmtId="2" fontId="25" fillId="6" borderId="0" xfId="0" applyNumberFormat="1" applyFont="1" applyFill="1" applyAlignment="1">
      <alignment horizontal="left" vertical="center"/>
    </xf>
    <xf numFmtId="170" fontId="25" fillId="6" borderId="0" xfId="2" applyNumberFormat="1" applyFont="1" applyFill="1" applyBorder="1" applyAlignment="1">
      <alignment horizontal="right" vertical="center"/>
    </xf>
    <xf numFmtId="0" fontId="12" fillId="2" borderId="1" xfId="0" applyFont="1" applyFill="1" applyBorder="1"/>
    <xf numFmtId="170" fontId="11" fillId="2" borderId="0" xfId="0" applyNumberFormat="1" applyFont="1" applyFill="1" applyAlignment="1">
      <alignment horizontal="right" vertical="center" wrapText="1"/>
    </xf>
    <xf numFmtId="0" fontId="40" fillId="2" borderId="0" xfId="0" applyFont="1" applyFill="1"/>
    <xf numFmtId="0" fontId="13" fillId="5" borderId="0" xfId="0" applyFont="1" applyFill="1" applyAlignment="1">
      <alignment horizontal="left"/>
    </xf>
    <xf numFmtId="0" fontId="12" fillId="2" borderId="1" xfId="0" applyFont="1" applyFill="1" applyBorder="1" applyAlignment="1">
      <alignment horizontal="left"/>
    </xf>
    <xf numFmtId="167" fontId="26" fillId="2" borderId="0" xfId="0" applyNumberFormat="1" applyFont="1" applyFill="1" applyAlignment="1">
      <alignment horizontal="right" vertical="center" wrapText="1"/>
    </xf>
    <xf numFmtId="0" fontId="46" fillId="2" borderId="0" xfId="3" applyFont="1" applyFill="1" applyAlignment="1">
      <alignment horizontal="center"/>
    </xf>
    <xf numFmtId="0" fontId="44" fillId="4" borderId="0" xfId="0" applyFont="1" applyFill="1" applyAlignment="1">
      <alignment horizontal="center" vertical="center"/>
    </xf>
    <xf numFmtId="0" fontId="46" fillId="0" borderId="0" xfId="3" applyFont="1" applyFill="1" applyAlignment="1">
      <alignment horizontal="center"/>
    </xf>
    <xf numFmtId="0" fontId="40" fillId="4" borderId="0" xfId="0" applyFont="1" applyFill="1" applyAlignment="1">
      <alignment horizontal="center" vertical="center"/>
    </xf>
    <xf numFmtId="0" fontId="10" fillId="2" borderId="0" xfId="0" applyFont="1" applyFill="1" applyAlignment="1">
      <alignment horizontal="center" vertical="center" wrapText="1"/>
    </xf>
    <xf numFmtId="0" fontId="40" fillId="4" borderId="5" xfId="0" applyFont="1" applyFill="1" applyBorder="1" applyAlignment="1">
      <alignment horizontal="center" vertical="center" wrapText="1"/>
    </xf>
    <xf numFmtId="0" fontId="40" fillId="4" borderId="7"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40" fillId="4" borderId="14" xfId="0" applyFont="1" applyFill="1" applyBorder="1" applyAlignment="1">
      <alignment horizontal="center" wrapText="1"/>
    </xf>
    <xf numFmtId="0" fontId="40" fillId="4" borderId="5" xfId="0" applyFont="1" applyFill="1" applyBorder="1" applyAlignment="1">
      <alignment horizontal="center" wrapText="1"/>
    </xf>
    <xf numFmtId="1" fontId="40" fillId="4" borderId="5" xfId="0" applyNumberFormat="1" applyFont="1" applyFill="1" applyBorder="1" applyAlignment="1">
      <alignment horizontal="center" vertical="center"/>
    </xf>
    <xf numFmtId="2" fontId="40" fillId="4" borderId="0" xfId="0" applyNumberFormat="1" applyFont="1" applyFill="1" applyAlignment="1">
      <alignment horizontal="center" vertical="center" wrapText="1"/>
    </xf>
    <xf numFmtId="0" fontId="28" fillId="2" borderId="0" xfId="0" applyFont="1" applyFill="1" applyAlignment="1">
      <alignment horizontal="right" vertical="center" wrapText="1"/>
    </xf>
    <xf numFmtId="0" fontId="10" fillId="2" borderId="0" xfId="0" applyFont="1" applyFill="1" applyAlignment="1">
      <alignment horizontal="center" vertical="center"/>
    </xf>
    <xf numFmtId="0" fontId="14" fillId="2" borderId="0" xfId="3" applyFont="1" applyFill="1" applyAlignment="1">
      <alignment horizontal="center" vertical="center"/>
    </xf>
    <xf numFmtId="171" fontId="10" fillId="2" borderId="0" xfId="0" applyNumberFormat="1" applyFont="1" applyFill="1" applyAlignment="1">
      <alignment horizontal="center" vertical="center" wrapText="1"/>
    </xf>
    <xf numFmtId="165" fontId="37" fillId="5" borderId="0" xfId="0" applyNumberFormat="1" applyFont="1" applyFill="1" applyAlignment="1">
      <alignment horizontal="left" vertical="center" wrapText="1"/>
    </xf>
    <xf numFmtId="0" fontId="40" fillId="4" borderId="0" xfId="0" applyFont="1" applyFill="1" applyAlignment="1">
      <alignment horizontal="center" vertical="center" wrapText="1"/>
    </xf>
    <xf numFmtId="0" fontId="28" fillId="2" borderId="0" xfId="0" quotePrefix="1" applyFont="1" applyFill="1" applyAlignment="1">
      <alignment horizontal="left"/>
    </xf>
    <xf numFmtId="171" fontId="40" fillId="4" borderId="5" xfId="0" applyNumberFormat="1" applyFont="1" applyFill="1" applyBorder="1" applyAlignment="1">
      <alignment horizontal="center"/>
    </xf>
    <xf numFmtId="0" fontId="28" fillId="2" borderId="10" xfId="0" applyFont="1" applyFill="1" applyBorder="1" applyAlignment="1">
      <alignment horizontal="left" wrapText="1"/>
    </xf>
    <xf numFmtId="0" fontId="28" fillId="2" borderId="0" xfId="0" applyFont="1" applyFill="1" applyAlignment="1">
      <alignment horizontal="left" vertical="top" wrapText="1"/>
    </xf>
    <xf numFmtId="0" fontId="34" fillId="2" borderId="0" xfId="3" applyFont="1" applyFill="1" applyAlignment="1">
      <alignment horizontal="left"/>
    </xf>
    <xf numFmtId="0" fontId="34" fillId="2" borderId="0" xfId="3" applyFont="1" applyFill="1" applyAlignment="1">
      <alignment horizontal="left" wrapText="1"/>
    </xf>
    <xf numFmtId="0" fontId="40" fillId="4" borderId="5" xfId="0" applyFont="1" applyFill="1" applyBorder="1" applyAlignment="1">
      <alignment horizontal="center"/>
    </xf>
    <xf numFmtId="0" fontId="13"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40" fillId="4" borderId="1" xfId="0" applyFont="1" applyFill="1" applyBorder="1" applyAlignment="1">
      <alignment horizontal="center" vertical="center" wrapText="1"/>
    </xf>
    <xf numFmtId="0" fontId="40" fillId="4" borderId="5" xfId="0" applyFont="1" applyFill="1" applyBorder="1" applyAlignment="1">
      <alignment horizontal="center" vertical="center"/>
    </xf>
    <xf numFmtId="0" fontId="40" fillId="4" borderId="0" xfId="0" applyFont="1" applyFill="1" applyAlignment="1">
      <alignment horizontal="center"/>
    </xf>
    <xf numFmtId="0" fontId="28" fillId="2" borderId="0" xfId="0" quotePrefix="1" applyFont="1" applyFill="1" applyAlignment="1">
      <alignment horizontal="left" wrapText="1"/>
    </xf>
    <xf numFmtId="0" fontId="50" fillId="2" borderId="0" xfId="0" applyFont="1" applyFill="1" applyAlignment="1">
      <alignment horizontal="center" vertical="center"/>
    </xf>
  </cellXfs>
  <cellStyles count="22">
    <cellStyle name="Comma_!TABLE48" xfId="6"/>
    <cellStyle name="Hipervínculo" xfId="3" builtinId="8"/>
    <cellStyle name="Millares" xfId="2" builtinId="3"/>
    <cellStyle name="Millares 13" xfId="7"/>
    <cellStyle name="Millares 2" xfId="8"/>
    <cellStyle name="Millares 3" xfId="9"/>
    <cellStyle name="Millares 4" xfId="10"/>
    <cellStyle name="Millares 4 2" xfId="11"/>
    <cellStyle name="Millares 5" xfId="12"/>
    <cellStyle name="Millares 8" xfId="13"/>
    <cellStyle name="Moneda 2" xfId="14"/>
    <cellStyle name="Neutral 2" xfId="15"/>
    <cellStyle name="Normal" xfId="0" builtinId="0"/>
    <cellStyle name="Normal 2" xfId="4"/>
    <cellStyle name="Normal 2 2" xfId="16"/>
    <cellStyle name="Normal 3" xfId="17"/>
    <cellStyle name="Normal 3 2" xfId="5"/>
    <cellStyle name="Normal 3_1.3. Países" xfId="18"/>
    <cellStyle name="Normal 4" xfId="19"/>
    <cellStyle name="Porcentaje" xfId="1" builtinId="5"/>
    <cellStyle name="Porcentaje 2" xfId="20"/>
    <cellStyle name="Total 2" xfId="21"/>
  </cellStyles>
  <dxfs count="617">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 formatCode="0"/>
    </dxf>
    <dxf>
      <fill>
        <patternFill>
          <bgColor theme="5" tint="0.59996337778862885"/>
        </patternFill>
      </fill>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75" formatCode="\-\-"/>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numFmt numFmtId="1" formatCode="0"/>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font>
        <color rgb="FF9C0006"/>
      </font>
      <numFmt numFmtId="176" formatCode="\-"/>
      <fill>
        <patternFill patternType="none">
          <bgColor auto="1"/>
        </patternFill>
      </fill>
    </dxf>
    <dxf>
      <numFmt numFmtId="175" formatCode="\-\-"/>
    </dxf>
    <dxf>
      <numFmt numFmtId="175" formatCode="\-\-"/>
    </dxf>
    <dxf>
      <numFmt numFmtId="175" formatCode="\-\-"/>
    </dxf>
    <dxf>
      <numFmt numFmtId="175" formatCode="\-\-"/>
    </dxf>
    <dxf>
      <numFmt numFmtId="175" formatCode="\-\-"/>
    </dxf>
    <dxf>
      <numFmt numFmtId="1" formatCode="0"/>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numFmt numFmtId="175" formatCode="\-\-"/>
    </dxf>
    <dxf>
      <font>
        <color rgb="FF9C0006"/>
      </font>
      <numFmt numFmtId="176" formatCode="\-"/>
      <fill>
        <patternFill patternType="none">
          <bgColor auto="1"/>
        </patternFill>
      </fill>
    </dxf>
  </dxfs>
  <tableStyles count="0" defaultTableStyle="TableStyleMedium2" defaultPivotStyle="PivotStyleLight16"/>
  <colors>
    <mruColors>
      <color rgb="FFD4C19C"/>
      <color rgb="FF9D2449"/>
      <color rgb="FFA0A0A0"/>
      <color rgb="FFAAAAAA"/>
      <color rgb="FFF0F0F0"/>
      <color rgb="FFD7D7D7"/>
      <color rgb="FFBEBEBE"/>
      <color rgb="FFD2D2D2"/>
      <color rgb="FFC8C8C8"/>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495300</xdr:colOff>
      <xdr:row>1</xdr:row>
      <xdr:rowOff>180975</xdr:rowOff>
    </xdr:from>
    <xdr:to>
      <xdr:col>11</xdr:col>
      <xdr:colOff>66675</xdr:colOff>
      <xdr:row>5</xdr:row>
      <xdr:rowOff>38100</xdr:rowOff>
    </xdr:to>
    <xdr:pic>
      <xdr:nvPicPr>
        <xdr:cNvPr id="2" name="Imagen 1" descr="Logotipo&#10;&#10;Descripción generada automáticamente">
          <a:extLst>
            <a:ext uri="{FF2B5EF4-FFF2-40B4-BE49-F238E27FC236}">
              <a16:creationId xmlns:a16="http://schemas.microsoft.com/office/drawing/2014/main" xmlns="" id="{7C33C4CB-0F90-445F-AF56-33335A64795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4210050" y="180975"/>
          <a:ext cx="4905375" cy="7715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142875</xdr:rowOff>
    </xdr:from>
    <xdr:to>
      <xdr:col>1</xdr:col>
      <xdr:colOff>4191006</xdr:colOff>
      <xdr:row>1</xdr:row>
      <xdr:rowOff>590550</xdr:rowOff>
    </xdr:to>
    <xdr:pic>
      <xdr:nvPicPr>
        <xdr:cNvPr id="2" name="Imagen 1" descr="Logotipo&#10;&#10;Descripción generada automáticamente">
          <a:extLst>
            <a:ext uri="{FF2B5EF4-FFF2-40B4-BE49-F238E27FC236}">
              <a16:creationId xmlns:a16="http://schemas.microsoft.com/office/drawing/2014/main" xmlns="" id="{967678AF-6F0B-4292-B96C-BB8D55D22F4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0" y="142875"/>
          <a:ext cx="4286256" cy="685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123826</xdr:colOff>
      <xdr:row>0</xdr:row>
      <xdr:rowOff>209550</xdr:rowOff>
    </xdr:from>
    <xdr:to>
      <xdr:col>6</xdr:col>
      <xdr:colOff>619126</xdr:colOff>
      <xdr:row>1</xdr:row>
      <xdr:rowOff>613151</xdr:rowOff>
    </xdr:to>
    <xdr:pic>
      <xdr:nvPicPr>
        <xdr:cNvPr id="3" name="Imagen 2" descr="Logotipo&#10;&#10;Descripción generada automáticamente">
          <a:extLst>
            <a:ext uri="{FF2B5EF4-FFF2-40B4-BE49-F238E27FC236}">
              <a16:creationId xmlns:a16="http://schemas.microsoft.com/office/drawing/2014/main" xmlns="" id="{C47C36EE-D064-4AE7-8F73-6C2D82C186A6}"/>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1076326" y="209550"/>
          <a:ext cx="4019550" cy="6322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19050</xdr:rowOff>
    </xdr:from>
    <xdr:to>
      <xdr:col>1</xdr:col>
      <xdr:colOff>5000625</xdr:colOff>
      <xdr:row>3</xdr:row>
      <xdr:rowOff>47625</xdr:rowOff>
    </xdr:to>
    <xdr:pic>
      <xdr:nvPicPr>
        <xdr:cNvPr id="6" name="Imagen 5" descr="Logotipo&#10;&#10;Descripción generada automáticamente">
          <a:extLst>
            <a:ext uri="{FF2B5EF4-FFF2-40B4-BE49-F238E27FC236}">
              <a16:creationId xmlns:a16="http://schemas.microsoft.com/office/drawing/2014/main" xmlns="" id="{9F528BA3-16B8-4EB4-BA77-B837827D545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285750" y="19050"/>
          <a:ext cx="4905375" cy="7715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146797</xdr:colOff>
      <xdr:row>1</xdr:row>
      <xdr:rowOff>97491</xdr:rowOff>
    </xdr:from>
    <xdr:to>
      <xdr:col>7</xdr:col>
      <xdr:colOff>884144</xdr:colOff>
      <xdr:row>1</xdr:row>
      <xdr:rowOff>869016</xdr:rowOff>
    </xdr:to>
    <xdr:pic>
      <xdr:nvPicPr>
        <xdr:cNvPr id="5" name="Imagen 4" descr="Logotipo&#10;&#10;Descripción generada automáticamente">
          <a:extLst>
            <a:ext uri="{FF2B5EF4-FFF2-40B4-BE49-F238E27FC236}">
              <a16:creationId xmlns:a16="http://schemas.microsoft.com/office/drawing/2014/main" xmlns="" id="{B40B03E0-E929-451A-BAB5-D3F777F4AD5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2264709" y="97491"/>
          <a:ext cx="4905935" cy="7715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176213</xdr:rowOff>
    </xdr:from>
    <xdr:to>
      <xdr:col>2</xdr:col>
      <xdr:colOff>3457575</xdr:colOff>
      <xdr:row>4</xdr:row>
      <xdr:rowOff>125814</xdr:rowOff>
    </xdr:to>
    <xdr:pic>
      <xdr:nvPicPr>
        <xdr:cNvPr id="2" name="Imagen 1" descr="Logotipo&#10;&#10;Descripción generada automáticamente">
          <a:extLst>
            <a:ext uri="{FF2B5EF4-FFF2-40B4-BE49-F238E27FC236}">
              <a16:creationId xmlns:a16="http://schemas.microsoft.com/office/drawing/2014/main" xmlns="" id="{64CFC4F7-2AD1-47DD-834B-5A70148C771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85725" y="176213"/>
          <a:ext cx="4524375" cy="71160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85725</xdr:colOff>
      <xdr:row>0</xdr:row>
      <xdr:rowOff>85725</xdr:rowOff>
    </xdr:from>
    <xdr:to>
      <xdr:col>2</xdr:col>
      <xdr:colOff>4191000</xdr:colOff>
      <xdr:row>1</xdr:row>
      <xdr:rowOff>676275</xdr:rowOff>
    </xdr:to>
    <xdr:pic>
      <xdr:nvPicPr>
        <xdr:cNvPr id="3" name="Imagen 2" descr="Logotipo&#10;&#10;Descripción generada automáticamente">
          <a:extLst>
            <a:ext uri="{FF2B5EF4-FFF2-40B4-BE49-F238E27FC236}">
              <a16:creationId xmlns:a16="http://schemas.microsoft.com/office/drawing/2014/main" xmlns="" id="{8D7129FB-9506-45EB-B75A-D89EF648F2B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276225" y="85725"/>
          <a:ext cx="4905375" cy="7715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200025</xdr:rowOff>
    </xdr:from>
    <xdr:to>
      <xdr:col>3</xdr:col>
      <xdr:colOff>3771900</xdr:colOff>
      <xdr:row>3</xdr:row>
      <xdr:rowOff>200025</xdr:rowOff>
    </xdr:to>
    <xdr:pic>
      <xdr:nvPicPr>
        <xdr:cNvPr id="3" name="Imagen 2" descr="Logotipo&#10;&#10;Descripción generada automáticamente">
          <a:extLst>
            <a:ext uri="{FF2B5EF4-FFF2-40B4-BE49-F238E27FC236}">
              <a16:creationId xmlns:a16="http://schemas.microsoft.com/office/drawing/2014/main" xmlns="" id="{A54EC540-8BEC-403E-9BC3-5D0D3B1B432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28575" y="200025"/>
          <a:ext cx="4905375" cy="7715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38094</xdr:colOff>
      <xdr:row>0</xdr:row>
      <xdr:rowOff>180975</xdr:rowOff>
    </xdr:from>
    <xdr:to>
      <xdr:col>1</xdr:col>
      <xdr:colOff>4076700</xdr:colOff>
      <xdr:row>1</xdr:row>
      <xdr:rowOff>628650</xdr:rowOff>
    </xdr:to>
    <xdr:pic>
      <xdr:nvPicPr>
        <xdr:cNvPr id="3" name="Imagen 2" descr="Logotipo&#10;&#10;Descripción generada automáticamente">
          <a:extLst>
            <a:ext uri="{FF2B5EF4-FFF2-40B4-BE49-F238E27FC236}">
              <a16:creationId xmlns:a16="http://schemas.microsoft.com/office/drawing/2014/main" xmlns="" id="{E55B3F81-6C40-4F32-A9DF-5EB244E12EE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38094" y="180975"/>
          <a:ext cx="4286256" cy="685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15871</xdr:colOff>
      <xdr:row>0</xdr:row>
      <xdr:rowOff>66675</xdr:rowOff>
    </xdr:from>
    <xdr:to>
      <xdr:col>1</xdr:col>
      <xdr:colOff>4915955</xdr:colOff>
      <xdr:row>1</xdr:row>
      <xdr:rowOff>609600</xdr:rowOff>
    </xdr:to>
    <xdr:pic>
      <xdr:nvPicPr>
        <xdr:cNvPr id="2" name="Imagen 1" descr="Logotipo&#10;&#10;Descripción generada automáticamente">
          <a:extLst>
            <a:ext uri="{FF2B5EF4-FFF2-40B4-BE49-F238E27FC236}">
              <a16:creationId xmlns:a16="http://schemas.microsoft.com/office/drawing/2014/main" xmlns="" id="{FEF09B83-4264-4B4A-B8E6-5062136F015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306" b="28295"/>
        <a:stretch/>
      </xdr:blipFill>
      <xdr:spPr>
        <a:xfrm>
          <a:off x="168271" y="66675"/>
          <a:ext cx="4900084" cy="7715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9.bin"/><Relationship Id="rId1" Type="http://schemas.openxmlformats.org/officeDocument/2006/relationships/hyperlink" Target="https://travel.state.gov/content/travel/en/legal/visa-law0/visa-statistics/annual-reports.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travel.state.gov/content/travel/en/legal/visa-law0/visa-statistics/annual-reports.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s://travel.state.gov/content/travel/en/legal/visa-law0/visa-statistics/annual-reports.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travel.state.gov/content/travel/en/legal/visa-law0/visa-statistics/annual-reports.htm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hyperlink" Target="https://travel.state.gov/content/travel/en/legal/visa-law0/visa-statistics/annual-reports.html"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travel.state.gov/content/travel/en/legal/visa-law0/visa-statistics/annual-reports.html"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travel.state.gov/content/travel/en/legal/visa-law0/visa-statistics/annual-reports.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travel.state.gov/content/travel/en/legal/visa-law0/visa-statistics/annual-reports.html"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8.bin"/><Relationship Id="rId1" Type="http://schemas.openxmlformats.org/officeDocument/2006/relationships/hyperlink" Target="https://travel.state.gov/content/travel/en/legal/visa-law0/visa-statistics/annual-report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opLeftCell="A2" workbookViewId="0">
      <selection activeCell="C9" sqref="C9:N9"/>
    </sheetView>
  </sheetViews>
  <sheetFormatPr baseColWidth="10" defaultColWidth="0" defaultRowHeight="18.75" zeroHeight="1"/>
  <cols>
    <col min="1" max="2" width="4.28515625" style="1" customWidth="1"/>
    <col min="3" max="3" width="35.7109375" style="162" customWidth="1"/>
    <col min="4" max="13" width="11.42578125" style="162" customWidth="1"/>
    <col min="14" max="14" width="35.7109375" style="162" customWidth="1"/>
    <col min="15" max="16" width="4.28515625" style="1" customWidth="1"/>
    <col min="17" max="16384" width="11.42578125" style="1" hidden="1"/>
  </cols>
  <sheetData>
    <row r="1" spans="3:14" ht="18" hidden="1">
      <c r="C1" s="1"/>
      <c r="D1" s="1"/>
      <c r="E1" s="1"/>
      <c r="F1" s="1"/>
      <c r="G1" s="1"/>
      <c r="H1" s="1"/>
      <c r="I1" s="1"/>
      <c r="J1" s="1"/>
      <c r="K1" s="1"/>
      <c r="L1" s="1"/>
      <c r="M1" s="1"/>
      <c r="N1" s="1"/>
    </row>
    <row r="2" spans="3:14" ht="18">
      <c r="C2" s="1"/>
      <c r="D2" s="1"/>
      <c r="E2" s="1"/>
      <c r="F2" s="1"/>
      <c r="G2" s="1"/>
      <c r="H2" s="1"/>
      <c r="I2" s="1"/>
      <c r="J2" s="1"/>
      <c r="K2" s="1"/>
      <c r="L2" s="1"/>
      <c r="M2" s="1"/>
      <c r="N2" s="1"/>
    </row>
    <row r="3" spans="3:14" ht="18">
      <c r="C3" s="1"/>
      <c r="D3" s="1"/>
      <c r="E3" s="1"/>
      <c r="F3" s="1"/>
      <c r="G3" s="1"/>
      <c r="H3" s="1"/>
      <c r="I3" s="1"/>
      <c r="J3" s="1"/>
      <c r="K3" s="1"/>
      <c r="L3" s="1"/>
      <c r="M3" s="1"/>
      <c r="N3" s="1"/>
    </row>
    <row r="4" spans="3:14" ht="18">
      <c r="C4" s="1"/>
      <c r="D4" s="1"/>
      <c r="E4" s="1"/>
      <c r="F4" s="1"/>
      <c r="G4" s="1"/>
      <c r="H4" s="1"/>
      <c r="I4" s="1"/>
      <c r="J4" s="1"/>
      <c r="K4" s="1"/>
      <c r="L4" s="1"/>
      <c r="M4" s="1"/>
      <c r="N4" s="1"/>
    </row>
    <row r="5" spans="3:14" ht="18">
      <c r="C5" s="1"/>
      <c r="D5" s="1"/>
      <c r="E5" s="1"/>
      <c r="F5" s="1"/>
      <c r="G5" s="1"/>
      <c r="H5" s="1"/>
      <c r="I5" s="1"/>
      <c r="J5" s="1"/>
      <c r="K5" s="1"/>
      <c r="L5" s="1"/>
      <c r="M5" s="1"/>
      <c r="N5" s="1"/>
    </row>
    <row r="6" spans="3:14" ht="18">
      <c r="C6" s="1"/>
      <c r="D6" s="1"/>
      <c r="E6" s="1"/>
      <c r="F6" s="1"/>
      <c r="G6" s="1"/>
      <c r="H6" s="1"/>
      <c r="I6" s="1"/>
      <c r="J6" s="1"/>
      <c r="K6" s="1"/>
      <c r="L6" s="1"/>
      <c r="M6" s="1"/>
      <c r="N6" s="1"/>
    </row>
    <row r="7" spans="3:14" s="133" customFormat="1" ht="48.75" customHeight="1">
      <c r="C7" s="280" t="s">
        <v>581</v>
      </c>
      <c r="D7" s="280"/>
      <c r="E7" s="280"/>
      <c r="F7" s="280"/>
      <c r="G7" s="280"/>
      <c r="H7" s="280"/>
      <c r="I7" s="280"/>
      <c r="J7" s="280"/>
      <c r="K7" s="280"/>
      <c r="L7" s="280"/>
      <c r="M7" s="280"/>
      <c r="N7" s="280"/>
    </row>
    <row r="8" spans="3:14" ht="18">
      <c r="C8" s="1"/>
      <c r="D8" s="1"/>
      <c r="E8" s="1"/>
      <c r="F8" s="1"/>
      <c r="G8" s="1"/>
      <c r="H8" s="1"/>
      <c r="I8" s="1"/>
      <c r="J8" s="1"/>
      <c r="K8" s="1"/>
      <c r="L8" s="1"/>
      <c r="M8" s="1"/>
      <c r="N8" s="1"/>
    </row>
    <row r="9" spans="3:14" ht="22.5" customHeight="1">
      <c r="C9" s="279" t="s">
        <v>621</v>
      </c>
      <c r="D9" s="279"/>
      <c r="E9" s="279"/>
      <c r="F9" s="279"/>
      <c r="G9" s="279"/>
      <c r="H9" s="279"/>
      <c r="I9" s="279"/>
      <c r="J9" s="279"/>
      <c r="K9" s="279"/>
      <c r="L9" s="279"/>
      <c r="M9" s="279"/>
      <c r="N9" s="279"/>
    </row>
    <row r="10" spans="3:14" ht="7.5" customHeight="1"/>
    <row r="11" spans="3:14" ht="22.5" customHeight="1">
      <c r="C11" s="279" t="s">
        <v>622</v>
      </c>
      <c r="D11" s="279"/>
      <c r="E11" s="279"/>
      <c r="F11" s="279"/>
      <c r="G11" s="279"/>
      <c r="H11" s="279"/>
      <c r="I11" s="279"/>
      <c r="J11" s="279"/>
      <c r="K11" s="279"/>
      <c r="L11" s="279"/>
      <c r="M11" s="279"/>
      <c r="N11" s="279"/>
    </row>
    <row r="12" spans="3:14" ht="7.5" customHeight="1"/>
    <row r="13" spans="3:14" ht="22.5" customHeight="1">
      <c r="C13" s="279" t="s">
        <v>587</v>
      </c>
      <c r="D13" s="279"/>
      <c r="E13" s="279"/>
      <c r="F13" s="279"/>
      <c r="G13" s="279"/>
      <c r="H13" s="279"/>
      <c r="I13" s="279"/>
      <c r="J13" s="279"/>
      <c r="K13" s="279"/>
      <c r="L13" s="279"/>
      <c r="M13" s="279"/>
      <c r="N13" s="279"/>
    </row>
    <row r="14" spans="3:14" ht="7.5" customHeight="1"/>
    <row r="15" spans="3:14" ht="22.5" customHeight="1">
      <c r="C15" s="279" t="s">
        <v>609</v>
      </c>
      <c r="D15" s="279"/>
      <c r="E15" s="279"/>
      <c r="F15" s="279"/>
      <c r="G15" s="279"/>
      <c r="H15" s="279"/>
      <c r="I15" s="279"/>
      <c r="J15" s="279"/>
      <c r="K15" s="279"/>
      <c r="L15" s="279"/>
      <c r="M15" s="279"/>
      <c r="N15" s="279"/>
    </row>
    <row r="16" spans="3:14" ht="7.5" customHeight="1"/>
    <row r="17" spans="3:14" ht="22.5" customHeight="1">
      <c r="C17" s="281" t="s">
        <v>635</v>
      </c>
      <c r="D17" s="281"/>
      <c r="E17" s="281"/>
      <c r="F17" s="281"/>
      <c r="G17" s="281"/>
      <c r="H17" s="281"/>
      <c r="I17" s="281"/>
      <c r="J17" s="281"/>
      <c r="K17" s="281"/>
      <c r="L17" s="281"/>
      <c r="M17" s="281"/>
      <c r="N17" s="281"/>
    </row>
    <row r="18" spans="3:14" ht="7.5" customHeight="1"/>
    <row r="19" spans="3:14" ht="22.5" customHeight="1">
      <c r="C19" s="279" t="s">
        <v>617</v>
      </c>
      <c r="D19" s="279"/>
      <c r="E19" s="279"/>
      <c r="F19" s="279"/>
      <c r="G19" s="279"/>
      <c r="H19" s="279"/>
      <c r="I19" s="279"/>
      <c r="J19" s="279"/>
      <c r="K19" s="279"/>
      <c r="L19" s="279"/>
      <c r="M19" s="279"/>
      <c r="N19" s="279"/>
    </row>
    <row r="20" spans="3:14" ht="7.5" customHeight="1"/>
    <row r="21" spans="3:14" ht="22.5" customHeight="1">
      <c r="C21" s="279" t="s">
        <v>636</v>
      </c>
      <c r="D21" s="279"/>
      <c r="E21" s="279"/>
      <c r="F21" s="279"/>
      <c r="G21" s="279"/>
      <c r="H21" s="279"/>
      <c r="I21" s="279"/>
      <c r="J21" s="279"/>
      <c r="K21" s="279"/>
      <c r="L21" s="279"/>
      <c r="M21" s="279"/>
      <c r="N21" s="279"/>
    </row>
    <row r="22" spans="3:14" ht="7.5" customHeight="1"/>
    <row r="23" spans="3:14" ht="22.5" customHeight="1">
      <c r="C23" s="279" t="s">
        <v>628</v>
      </c>
      <c r="D23" s="279"/>
      <c r="E23" s="279"/>
      <c r="F23" s="279"/>
      <c r="G23" s="279"/>
      <c r="H23" s="279"/>
      <c r="I23" s="279"/>
      <c r="J23" s="279"/>
      <c r="K23" s="279"/>
      <c r="L23" s="279"/>
      <c r="M23" s="279"/>
      <c r="N23" s="279"/>
    </row>
    <row r="24" spans="3:14" ht="7.5" customHeight="1">
      <c r="C24" s="270"/>
      <c r="D24" s="270"/>
      <c r="E24" s="270"/>
      <c r="F24" s="270"/>
      <c r="G24" s="270"/>
      <c r="H24" s="270"/>
      <c r="I24" s="270"/>
      <c r="J24" s="270"/>
      <c r="K24" s="270"/>
      <c r="L24" s="270"/>
      <c r="M24" s="270"/>
      <c r="N24" s="270"/>
    </row>
    <row r="25" spans="3:14" ht="22.5" customHeight="1">
      <c r="C25" s="279" t="s">
        <v>644</v>
      </c>
      <c r="D25" s="279"/>
      <c r="E25" s="279"/>
      <c r="F25" s="279"/>
      <c r="G25" s="279"/>
      <c r="H25" s="279"/>
      <c r="I25" s="279"/>
      <c r="J25" s="279"/>
      <c r="K25" s="279"/>
      <c r="L25" s="279"/>
      <c r="M25" s="279"/>
      <c r="N25" s="279"/>
    </row>
    <row r="26" spans="3:14" ht="7.5" customHeight="1"/>
    <row r="27" spans="3:14" ht="18.75" hidden="1" customHeight="1"/>
  </sheetData>
  <mergeCells count="10">
    <mergeCell ref="C25:N25"/>
    <mergeCell ref="C19:N19"/>
    <mergeCell ref="C21:N21"/>
    <mergeCell ref="C23:N23"/>
    <mergeCell ref="C7:N7"/>
    <mergeCell ref="C9:N9"/>
    <mergeCell ref="C11:N11"/>
    <mergeCell ref="C13:N13"/>
    <mergeCell ref="C15:N15"/>
    <mergeCell ref="C17:N17"/>
  </mergeCells>
  <hyperlinks>
    <hyperlink ref="C9:N9" location="'V.1. Totalvisas'!A1" display="V.1. Visas emitidas por autoridades de EE. UU. en sus oficinas consulares según condición migratoria, 1997–2019"/>
    <hyperlink ref="C11:N11" location="'V.2. Totalvisasinmig'!A1" display="V.2. Visas de inmigrante emitidas por autoridades de EE.UU. por categoría o clase, 1996-2019"/>
    <hyperlink ref="C13:N13" location="'V.3. Visasporpaísycondmig'!A1" display="V.3. Visas emitidas por autoridades de EE.UU. en sus oficinas consulares según país y condición migratoria 2000, 2005, 2010, 2015-2019"/>
    <hyperlink ref="C15:N15" location="'V.4. Totalvisasnoinmigcat'!A1" display="V.4. Visas de no inmigrante emitidas por autoridades de EE.UU. en sus oficinas consulares por categoría o clase, 1997-2019"/>
    <hyperlink ref="C19:N19" location="'V.6. Totalvisasnoinmigmx'!A1" display="V.6. Visas de no inmigrante emitidas a ciudadanos mexicanos por autoridades de EE.UU. en sus oficinas consulares por categoría o clase, 1997-2019"/>
    <hyperlink ref="C21:N21" location="'V.7. Principalescategoinmi'!A1" display="V.7. Principales categorías de visas para inmigrantes emitidas por el gobierno de EE.UU., a nivel mundial y México, 1996 -2019"/>
    <hyperlink ref="C23:N23" location="'V.8. InmigranteMx'!A1" display="V.8. Visas de inmigrante emitidas por autoridades de EE.UU. para mexicanos por categoría o clase, 2000-2019"/>
    <hyperlink ref="C25:N25" location="'V.9. Principalescategonoinmig'!A1" display="V.9. Principales categorías de visas para inmigrantes emitidas por el gobierno de EE.UU., a nivel mundial y México, 1996 -2021"/>
    <hyperlink ref="C17:N17" location="'V.5. Principalesclasenoinmig'!A1" display="V.5. Visas de no inmigrante emitidas por autoridades de EE.UU. en sus oficinas consulares por tipo de visa y ciudadanía mexicana, 1997-2021"/>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3"/>
  <sheetViews>
    <sheetView workbookViewId="0">
      <pane xSplit="2" ySplit="4" topLeftCell="C5" activePane="bottomRight" state="frozen"/>
      <selection pane="topRight" activeCell="C1" sqref="C1"/>
      <selection pane="bottomLeft" activeCell="A5" sqref="A5"/>
      <selection pane="bottomRight" activeCell="B42" sqref="B42"/>
    </sheetView>
  </sheetViews>
  <sheetFormatPr baseColWidth="10" defaultColWidth="0" defaultRowHeight="15"/>
  <cols>
    <col min="1" max="1" width="1.42578125" style="50" customWidth="1"/>
    <col min="2" max="2" width="63.5703125" style="50" customWidth="1"/>
    <col min="3" max="28" width="11.42578125" style="50" customWidth="1"/>
    <col min="29" max="29" width="2.85546875" style="50" customWidth="1"/>
    <col min="30" max="16384" width="11.42578125" style="50" hidden="1"/>
  </cols>
  <sheetData>
    <row r="1" spans="2:28" ht="18.75" customHeight="1"/>
    <row r="2" spans="2:28" ht="63.75" customHeight="1">
      <c r="C2" s="310" t="s">
        <v>644</v>
      </c>
      <c r="D2" s="310"/>
      <c r="E2" s="310"/>
      <c r="F2" s="310"/>
      <c r="G2" s="310"/>
      <c r="H2" s="310"/>
      <c r="I2" s="310"/>
      <c r="J2" s="310"/>
      <c r="K2" s="310"/>
      <c r="L2" s="310"/>
      <c r="M2" s="310"/>
      <c r="N2" s="310"/>
      <c r="O2" s="310"/>
      <c r="P2" s="310"/>
      <c r="Q2" s="310"/>
      <c r="R2" s="310"/>
      <c r="S2" s="310"/>
      <c r="T2" s="310"/>
      <c r="U2" s="310"/>
      <c r="V2" s="310"/>
      <c r="W2" s="310"/>
      <c r="X2" s="310"/>
      <c r="Y2" s="310"/>
      <c r="Z2" s="310"/>
      <c r="AA2" s="310"/>
    </row>
    <row r="3" spans="2:28">
      <c r="B3" s="296" t="s">
        <v>566</v>
      </c>
      <c r="C3" s="307" t="s">
        <v>27</v>
      </c>
      <c r="D3" s="307"/>
      <c r="E3" s="307"/>
      <c r="F3" s="307"/>
      <c r="G3" s="307"/>
      <c r="H3" s="307"/>
      <c r="I3" s="307"/>
      <c r="J3" s="307"/>
      <c r="K3" s="307"/>
      <c r="L3" s="307"/>
      <c r="M3" s="307"/>
      <c r="N3" s="307"/>
      <c r="O3" s="307"/>
      <c r="P3" s="307"/>
      <c r="Q3" s="307"/>
      <c r="R3" s="307"/>
      <c r="S3" s="307"/>
      <c r="T3" s="307"/>
      <c r="U3" s="307"/>
      <c r="V3" s="307"/>
      <c r="W3" s="307"/>
      <c r="X3" s="307"/>
      <c r="Y3" s="307"/>
      <c r="Z3" s="307"/>
      <c r="AA3" s="307"/>
      <c r="AB3" s="293" t="s">
        <v>584</v>
      </c>
    </row>
    <row r="4" spans="2:28">
      <c r="B4" s="306"/>
      <c r="C4" s="218">
        <v>1997</v>
      </c>
      <c r="D4" s="218">
        <v>1998</v>
      </c>
      <c r="E4" s="218">
        <v>1999</v>
      </c>
      <c r="F4" s="218">
        <v>2000</v>
      </c>
      <c r="G4" s="218">
        <v>2001</v>
      </c>
      <c r="H4" s="218">
        <v>2002</v>
      </c>
      <c r="I4" s="218">
        <v>2003</v>
      </c>
      <c r="J4" s="218">
        <v>2004</v>
      </c>
      <c r="K4" s="218">
        <v>2005</v>
      </c>
      <c r="L4" s="218">
        <v>2006</v>
      </c>
      <c r="M4" s="218">
        <v>2007</v>
      </c>
      <c r="N4" s="218">
        <v>2008</v>
      </c>
      <c r="O4" s="218">
        <v>2009</v>
      </c>
      <c r="P4" s="218">
        <v>2010</v>
      </c>
      <c r="Q4" s="218">
        <v>2011</v>
      </c>
      <c r="R4" s="218">
        <v>2012</v>
      </c>
      <c r="S4" s="218">
        <v>2013</v>
      </c>
      <c r="T4" s="218">
        <v>2014</v>
      </c>
      <c r="U4" s="218">
        <v>2015</v>
      </c>
      <c r="V4" s="218">
        <v>2016</v>
      </c>
      <c r="W4" s="218">
        <v>2017</v>
      </c>
      <c r="X4" s="218">
        <v>2018</v>
      </c>
      <c r="Y4" s="218">
        <v>2019</v>
      </c>
      <c r="Z4" s="218">
        <v>2020</v>
      </c>
      <c r="AA4" s="218">
        <v>2021</v>
      </c>
      <c r="AB4" s="293"/>
    </row>
    <row r="5" spans="2:28" ht="3" customHeight="1">
      <c r="B5" s="107"/>
      <c r="C5" s="108"/>
      <c r="D5" s="108"/>
      <c r="E5" s="108"/>
      <c r="F5" s="108"/>
      <c r="G5" s="108"/>
      <c r="H5" s="108"/>
      <c r="I5" s="108"/>
      <c r="J5" s="108"/>
      <c r="K5" s="108"/>
      <c r="L5" s="108"/>
      <c r="M5" s="108"/>
      <c r="N5" s="108"/>
      <c r="O5" s="108"/>
      <c r="P5" s="108"/>
      <c r="Q5" s="108"/>
      <c r="R5" s="108"/>
      <c r="S5" s="108"/>
      <c r="T5" s="108"/>
      <c r="U5" s="108"/>
      <c r="V5" s="108"/>
      <c r="W5" s="108"/>
      <c r="X5" s="116"/>
      <c r="AB5" s="293"/>
    </row>
    <row r="6" spans="2:28">
      <c r="B6" s="210" t="s">
        <v>567</v>
      </c>
      <c r="C6" s="260">
        <f>SUM(C8:C15)</f>
        <v>5929343</v>
      </c>
      <c r="D6" s="260">
        <f t="shared" ref="D6:AA6" si="0">SUM(D8:D15)</f>
        <v>5787499</v>
      </c>
      <c r="E6" s="260">
        <f t="shared" si="0"/>
        <v>6181710</v>
      </c>
      <c r="F6" s="260">
        <f t="shared" si="0"/>
        <v>7131819</v>
      </c>
      <c r="G6" s="260">
        <f t="shared" si="0"/>
        <v>7318529</v>
      </c>
      <c r="H6" s="260">
        <f t="shared" si="0"/>
        <v>5761038</v>
      </c>
      <c r="I6" s="260">
        <f t="shared" si="0"/>
        <v>4877003</v>
      </c>
      <c r="J6" s="260">
        <f t="shared" si="0"/>
        <v>5048044</v>
      </c>
      <c r="K6" s="260">
        <f t="shared" si="0"/>
        <v>5388951</v>
      </c>
      <c r="L6" s="260">
        <f t="shared" si="0"/>
        <v>5836730</v>
      </c>
      <c r="M6" s="260">
        <f t="shared" si="0"/>
        <v>6444285</v>
      </c>
      <c r="N6" s="260">
        <f t="shared" si="0"/>
        <v>6603076</v>
      </c>
      <c r="O6" s="260">
        <f t="shared" si="0"/>
        <v>5804182</v>
      </c>
      <c r="P6" s="260">
        <f t="shared" si="0"/>
        <v>6422751</v>
      </c>
      <c r="Q6" s="260">
        <f t="shared" si="0"/>
        <v>7507939</v>
      </c>
      <c r="R6" s="260">
        <f t="shared" si="0"/>
        <v>8927090</v>
      </c>
      <c r="S6" s="260">
        <f t="shared" si="0"/>
        <v>9164349</v>
      </c>
      <c r="T6" s="260">
        <f t="shared" si="0"/>
        <v>9932480</v>
      </c>
      <c r="U6" s="260">
        <f t="shared" si="0"/>
        <v>10891745.24</v>
      </c>
      <c r="V6" s="260">
        <f t="shared" si="0"/>
        <v>10381491</v>
      </c>
      <c r="W6" s="260">
        <f t="shared" si="0"/>
        <v>9681913</v>
      </c>
      <c r="X6" s="260">
        <f t="shared" si="0"/>
        <v>9028026</v>
      </c>
      <c r="Y6" s="260">
        <f t="shared" si="0"/>
        <v>8742068</v>
      </c>
      <c r="Z6" s="260">
        <f t="shared" si="0"/>
        <v>4013210</v>
      </c>
      <c r="AA6" s="260">
        <f t="shared" si="0"/>
        <v>2792083</v>
      </c>
      <c r="AB6" s="293"/>
    </row>
    <row r="7" spans="2:28" ht="3" customHeight="1">
      <c r="B7" s="107"/>
      <c r="C7" s="112"/>
      <c r="D7" s="112"/>
      <c r="E7" s="112"/>
      <c r="F7" s="112"/>
      <c r="G7" s="112"/>
      <c r="H7" s="112"/>
      <c r="I7" s="112"/>
      <c r="J7" s="112"/>
      <c r="K7" s="112"/>
      <c r="L7" s="112"/>
      <c r="M7" s="112"/>
      <c r="N7" s="112"/>
      <c r="O7" s="112"/>
      <c r="P7" s="112"/>
      <c r="Q7" s="112"/>
      <c r="R7" s="112"/>
      <c r="S7" s="112"/>
      <c r="T7" s="112"/>
      <c r="U7" s="112"/>
      <c r="V7" s="112"/>
      <c r="W7" s="112"/>
      <c r="X7" s="278"/>
      <c r="Y7" s="112"/>
      <c r="Z7" s="38"/>
      <c r="AA7" s="38"/>
    </row>
    <row r="8" spans="2:28">
      <c r="B8" s="107" t="s">
        <v>645</v>
      </c>
      <c r="C8" s="54">
        <v>324820</v>
      </c>
      <c r="D8" s="54">
        <v>361778</v>
      </c>
      <c r="E8" s="54">
        <v>431996</v>
      </c>
      <c r="F8" s="54">
        <v>512222</v>
      </c>
      <c r="G8" s="54">
        <v>580065</v>
      </c>
      <c r="H8" s="54">
        <v>516468</v>
      </c>
      <c r="I8" s="54">
        <v>501668</v>
      </c>
      <c r="J8" s="54">
        <v>565009</v>
      </c>
      <c r="K8" s="54">
        <v>558864</v>
      </c>
      <c r="L8" s="54">
        <v>628474</v>
      </c>
      <c r="M8" s="54">
        <v>708369</v>
      </c>
      <c r="N8" s="54">
        <v>655858</v>
      </c>
      <c r="O8" s="54">
        <v>515660</v>
      </c>
      <c r="P8" s="54">
        <v>543443</v>
      </c>
      <c r="Q8" s="54">
        <v>577817</v>
      </c>
      <c r="R8" s="54">
        <v>601660</v>
      </c>
      <c r="S8" s="54">
        <v>671170</v>
      </c>
      <c r="T8" s="54">
        <v>731911</v>
      </c>
      <c r="U8" s="54">
        <v>807212</v>
      </c>
      <c r="V8" s="54">
        <v>882692</v>
      </c>
      <c r="W8" s="54">
        <v>911357</v>
      </c>
      <c r="X8" s="54">
        <v>924979</v>
      </c>
      <c r="Y8" s="54">
        <v>964628</v>
      </c>
      <c r="Z8" s="54">
        <v>634468</v>
      </c>
      <c r="AA8" s="54">
        <v>638505</v>
      </c>
    </row>
    <row r="9" spans="2:28">
      <c r="B9" s="107" t="s">
        <v>637</v>
      </c>
      <c r="C9" s="54">
        <v>295941</v>
      </c>
      <c r="D9" s="54">
        <v>280382</v>
      </c>
      <c r="E9" s="54">
        <v>292012</v>
      </c>
      <c r="F9" s="54">
        <v>315409</v>
      </c>
      <c r="G9" s="54">
        <v>325175</v>
      </c>
      <c r="H9" s="54">
        <v>260811</v>
      </c>
      <c r="I9" s="54">
        <v>239881</v>
      </c>
      <c r="J9" s="54">
        <v>242719</v>
      </c>
      <c r="K9" s="54">
        <v>261968</v>
      </c>
      <c r="L9" s="54">
        <v>302042</v>
      </c>
      <c r="M9" s="54">
        <v>329988</v>
      </c>
      <c r="N9" s="54">
        <v>375177</v>
      </c>
      <c r="O9" s="54">
        <v>363305</v>
      </c>
      <c r="P9" s="54">
        <v>420753</v>
      </c>
      <c r="Q9" s="54">
        <v>486505</v>
      </c>
      <c r="R9" s="54">
        <v>526108</v>
      </c>
      <c r="S9" s="54">
        <v>575956</v>
      </c>
      <c r="T9" s="54">
        <v>639914</v>
      </c>
      <c r="U9" s="54">
        <v>689390.24</v>
      </c>
      <c r="V9" s="54">
        <v>512908</v>
      </c>
      <c r="W9" s="54">
        <v>430990</v>
      </c>
      <c r="X9" s="54">
        <v>399262</v>
      </c>
      <c r="Y9" s="54">
        <v>398357</v>
      </c>
      <c r="Z9" s="54">
        <v>125252</v>
      </c>
      <c r="AA9" s="54">
        <v>382432</v>
      </c>
    </row>
    <row r="10" spans="2:28">
      <c r="B10" s="107" t="s">
        <v>638</v>
      </c>
      <c r="C10" s="54">
        <v>213687</v>
      </c>
      <c r="D10" s="54">
        <v>225628</v>
      </c>
      <c r="E10" s="54">
        <v>245743</v>
      </c>
      <c r="F10" s="54">
        <v>273959</v>
      </c>
      <c r="G10" s="54">
        <v>38189</v>
      </c>
      <c r="H10" s="54">
        <v>286380</v>
      </c>
      <c r="I10" s="54">
        <v>283662</v>
      </c>
      <c r="J10" s="54">
        <v>282379</v>
      </c>
      <c r="K10" s="54">
        <v>303822</v>
      </c>
      <c r="L10" s="54">
        <v>340055</v>
      </c>
      <c r="M10" s="54">
        <v>376182</v>
      </c>
      <c r="N10" s="54">
        <v>392089</v>
      </c>
      <c r="O10" s="54">
        <v>345541</v>
      </c>
      <c r="P10" s="54">
        <v>353602</v>
      </c>
      <c r="Q10" s="54">
        <v>359384</v>
      </c>
      <c r="R10" s="54">
        <v>350153</v>
      </c>
      <c r="S10" s="54">
        <v>352396</v>
      </c>
      <c r="T10" s="54">
        <v>373176</v>
      </c>
      <c r="U10" s="54">
        <v>374829</v>
      </c>
      <c r="V10" s="54">
        <v>380120</v>
      </c>
      <c r="W10" s="54">
        <v>383165</v>
      </c>
      <c r="X10" s="54">
        <v>382219</v>
      </c>
      <c r="Y10" s="54">
        <v>391561</v>
      </c>
      <c r="Z10" s="54">
        <v>123742</v>
      </c>
      <c r="AA10" s="54">
        <v>148623</v>
      </c>
    </row>
    <row r="11" spans="2:28">
      <c r="B11" s="107" t="s">
        <v>639</v>
      </c>
      <c r="C11" s="54">
        <v>113624</v>
      </c>
      <c r="D11" s="54">
        <v>114989</v>
      </c>
      <c r="E11" s="54">
        <v>117359</v>
      </c>
      <c r="F11" s="54">
        <v>122999</v>
      </c>
      <c r="G11" s="54">
        <v>115888</v>
      </c>
      <c r="H11" s="54">
        <v>122842</v>
      </c>
      <c r="I11" s="54">
        <v>120308</v>
      </c>
      <c r="J11" s="54">
        <v>136224</v>
      </c>
      <c r="K11" s="54">
        <v>141707</v>
      </c>
      <c r="L11" s="54">
        <v>137786</v>
      </c>
      <c r="M11" s="54">
        <v>141188</v>
      </c>
      <c r="N11" s="54">
        <v>149266</v>
      </c>
      <c r="O11" s="54">
        <v>154013</v>
      </c>
      <c r="P11" s="54">
        <v>158915</v>
      </c>
      <c r="Q11" s="54">
        <v>162340</v>
      </c>
      <c r="R11" s="54">
        <v>164249</v>
      </c>
      <c r="S11" s="54">
        <v>158109</v>
      </c>
      <c r="T11" s="54">
        <v>162604</v>
      </c>
      <c r="U11" s="54">
        <v>163448</v>
      </c>
      <c r="V11" s="54">
        <v>164731</v>
      </c>
      <c r="W11" s="54">
        <v>161817</v>
      </c>
      <c r="X11" s="54">
        <v>167387</v>
      </c>
      <c r="Y11" s="54">
        <v>165471</v>
      </c>
      <c r="Z11" s="54">
        <v>84486</v>
      </c>
      <c r="AA11" s="54">
        <v>88546</v>
      </c>
    </row>
    <row r="12" spans="2:28">
      <c r="B12" s="107" t="s">
        <v>640</v>
      </c>
      <c r="C12" s="54">
        <v>232081</v>
      </c>
      <c r="D12" s="54">
        <v>232081</v>
      </c>
      <c r="E12" s="54">
        <v>234678</v>
      </c>
      <c r="F12" s="54">
        <v>244547</v>
      </c>
      <c r="G12" s="54">
        <v>250710</v>
      </c>
      <c r="H12" s="54">
        <v>251992</v>
      </c>
      <c r="I12" s="54">
        <v>296668</v>
      </c>
      <c r="J12" s="54">
        <v>369302</v>
      </c>
      <c r="K12" s="54">
        <v>364175</v>
      </c>
      <c r="L12" s="54">
        <v>338231</v>
      </c>
      <c r="M12" s="54">
        <v>361892</v>
      </c>
      <c r="N12" s="54">
        <v>324668</v>
      </c>
      <c r="O12" s="54">
        <v>299781</v>
      </c>
      <c r="P12" s="54">
        <v>287390</v>
      </c>
      <c r="Q12" s="54">
        <v>304944</v>
      </c>
      <c r="R12" s="54">
        <v>326672</v>
      </c>
      <c r="S12" s="54">
        <v>318154</v>
      </c>
      <c r="T12" s="54">
        <v>340425</v>
      </c>
      <c r="U12" s="54">
        <v>343881</v>
      </c>
      <c r="V12" s="54">
        <v>366672</v>
      </c>
      <c r="W12" s="54">
        <v>360007</v>
      </c>
      <c r="X12" s="54">
        <v>339954</v>
      </c>
      <c r="Y12" s="54">
        <v>349036</v>
      </c>
      <c r="Z12" s="54">
        <v>194566</v>
      </c>
      <c r="AA12" s="54">
        <v>188733</v>
      </c>
    </row>
    <row r="13" spans="2:28">
      <c r="B13" s="107" t="s">
        <v>641</v>
      </c>
      <c r="C13" s="170">
        <v>0</v>
      </c>
      <c r="D13" s="170">
        <v>0</v>
      </c>
      <c r="E13" s="170">
        <v>0</v>
      </c>
      <c r="F13" s="170">
        <v>0</v>
      </c>
      <c r="G13" s="54">
        <v>25336</v>
      </c>
      <c r="H13" s="54">
        <v>63482</v>
      </c>
      <c r="I13" s="54">
        <v>58780</v>
      </c>
      <c r="J13" s="54">
        <v>38419</v>
      </c>
      <c r="K13" s="54">
        <v>17777</v>
      </c>
      <c r="L13" s="54">
        <v>13856</v>
      </c>
      <c r="M13" s="54">
        <v>12394</v>
      </c>
      <c r="N13" s="54">
        <v>9710</v>
      </c>
      <c r="O13" s="54">
        <v>8778</v>
      </c>
      <c r="P13" s="54">
        <v>4775</v>
      </c>
      <c r="Q13" s="54">
        <v>856</v>
      </c>
      <c r="R13" s="54">
        <v>362</v>
      </c>
      <c r="S13" s="54">
        <v>182</v>
      </c>
      <c r="T13" s="54">
        <v>463</v>
      </c>
      <c r="U13" s="54">
        <v>221</v>
      </c>
      <c r="V13" s="54">
        <v>122</v>
      </c>
      <c r="W13" s="54">
        <v>23</v>
      </c>
      <c r="X13" s="54">
        <v>6</v>
      </c>
      <c r="Y13" s="54">
        <v>5</v>
      </c>
      <c r="Z13" s="54">
        <v>6</v>
      </c>
      <c r="AA13" s="54">
        <v>2</v>
      </c>
    </row>
    <row r="14" spans="2:28">
      <c r="B14" s="107" t="s">
        <v>642</v>
      </c>
      <c r="C14" s="54">
        <v>4749169</v>
      </c>
      <c r="D14" s="54">
        <v>4572615</v>
      </c>
      <c r="E14" s="54">
        <v>4859903</v>
      </c>
      <c r="F14" s="54">
        <v>5662663</v>
      </c>
      <c r="G14" s="54">
        <v>5983152</v>
      </c>
      <c r="H14" s="54">
        <v>4259051</v>
      </c>
      <c r="I14" s="54">
        <v>3375960</v>
      </c>
      <c r="J14" s="54">
        <v>3413762</v>
      </c>
      <c r="K14" s="54">
        <v>3740512</v>
      </c>
      <c r="L14" s="54">
        <v>4076215</v>
      </c>
      <c r="M14" s="54">
        <v>4514167</v>
      </c>
      <c r="N14" s="54">
        <v>4696118</v>
      </c>
      <c r="O14" s="54">
        <v>4116984</v>
      </c>
      <c r="P14" s="54">
        <v>4652952</v>
      </c>
      <c r="Q14" s="54">
        <v>5614309</v>
      </c>
      <c r="R14" s="54">
        <v>6955760</v>
      </c>
      <c r="S14" s="54">
        <v>7086009</v>
      </c>
      <c r="T14" s="54">
        <v>7681300</v>
      </c>
      <c r="U14" s="54">
        <v>8510491</v>
      </c>
      <c r="V14" s="54">
        <v>8072189</v>
      </c>
      <c r="W14" s="54">
        <v>7432515</v>
      </c>
      <c r="X14" s="54">
        <v>6811878</v>
      </c>
      <c r="Y14" s="54">
        <v>6470961</v>
      </c>
      <c r="Z14" s="54">
        <v>2849752</v>
      </c>
      <c r="AA14" s="54">
        <v>1343787</v>
      </c>
    </row>
    <row r="15" spans="2:28">
      <c r="B15" s="277" t="s">
        <v>643</v>
      </c>
      <c r="C15" s="67">
        <v>21</v>
      </c>
      <c r="D15" s="67">
        <v>26</v>
      </c>
      <c r="E15" s="67">
        <v>19</v>
      </c>
      <c r="F15" s="67">
        <v>20</v>
      </c>
      <c r="G15" s="67">
        <v>14</v>
      </c>
      <c r="H15" s="67">
        <v>12</v>
      </c>
      <c r="I15" s="67">
        <v>76</v>
      </c>
      <c r="J15" s="67">
        <v>230</v>
      </c>
      <c r="K15" s="67">
        <v>126</v>
      </c>
      <c r="L15" s="67">
        <v>71</v>
      </c>
      <c r="M15" s="67">
        <v>105</v>
      </c>
      <c r="N15" s="67">
        <v>190</v>
      </c>
      <c r="O15" s="67">
        <v>120</v>
      </c>
      <c r="P15" s="67">
        <v>921</v>
      </c>
      <c r="Q15" s="67">
        <v>1784</v>
      </c>
      <c r="R15" s="67">
        <v>2126</v>
      </c>
      <c r="S15" s="67">
        <v>2373</v>
      </c>
      <c r="T15" s="67">
        <v>2687</v>
      </c>
      <c r="U15" s="67">
        <v>2273</v>
      </c>
      <c r="V15" s="67">
        <v>2057</v>
      </c>
      <c r="W15" s="67">
        <v>2039</v>
      </c>
      <c r="X15" s="67">
        <v>2341</v>
      </c>
      <c r="Y15" s="67">
        <v>2049</v>
      </c>
      <c r="Z15" s="67">
        <v>938</v>
      </c>
      <c r="AA15" s="67">
        <v>1455</v>
      </c>
    </row>
    <row r="16" spans="2:28" ht="7.5" customHeight="1"/>
    <row r="17" spans="2:28" s="1" customFormat="1" ht="18">
      <c r="B17" s="211"/>
      <c r="C17" s="308" t="s">
        <v>301</v>
      </c>
      <c r="D17" s="308"/>
      <c r="E17" s="308"/>
      <c r="F17" s="308"/>
      <c r="G17" s="308"/>
      <c r="H17" s="308"/>
      <c r="I17" s="308"/>
      <c r="J17" s="308"/>
      <c r="K17" s="308"/>
      <c r="L17" s="308"/>
      <c r="M17" s="308"/>
      <c r="N17" s="308"/>
      <c r="O17" s="308"/>
      <c r="P17" s="308"/>
      <c r="Q17" s="308"/>
      <c r="R17" s="308"/>
      <c r="S17" s="308"/>
      <c r="T17" s="308"/>
      <c r="U17" s="308"/>
      <c r="V17" s="308"/>
      <c r="W17" s="308"/>
      <c r="X17" s="308"/>
      <c r="Y17" s="308"/>
      <c r="Z17" s="308"/>
      <c r="AA17" s="308"/>
      <c r="AB17" s="275"/>
    </row>
    <row r="18" spans="2:28" s="1" customFormat="1" ht="3" customHeight="1">
      <c r="B18" s="107"/>
      <c r="C18" s="108"/>
      <c r="D18" s="108"/>
      <c r="E18" s="108"/>
      <c r="F18" s="108"/>
      <c r="G18" s="108"/>
      <c r="H18" s="108"/>
      <c r="I18" s="108"/>
      <c r="J18" s="108"/>
      <c r="K18" s="108"/>
      <c r="L18" s="108"/>
      <c r="M18" s="108"/>
      <c r="N18" s="108"/>
      <c r="O18" s="108"/>
      <c r="P18" s="108"/>
      <c r="Q18" s="108"/>
      <c r="R18" s="108"/>
      <c r="S18" s="108"/>
      <c r="T18" s="108"/>
      <c r="U18" s="108"/>
      <c r="V18" s="108"/>
      <c r="W18" s="108"/>
      <c r="X18" s="116"/>
    </row>
    <row r="19" spans="2:28" s="1" customFormat="1" ht="18">
      <c r="B19" s="276" t="s">
        <v>567</v>
      </c>
      <c r="C19" s="260">
        <f>SUM(C21:C28)</f>
        <v>548531</v>
      </c>
      <c r="D19" s="260">
        <f t="shared" ref="D19:AA19" si="1">SUM(D21:D28)</f>
        <v>741414</v>
      </c>
      <c r="E19" s="260">
        <f t="shared" si="1"/>
        <v>1108588</v>
      </c>
      <c r="F19" s="260">
        <f t="shared" si="1"/>
        <v>1762402</v>
      </c>
      <c r="G19" s="260">
        <f t="shared" si="1"/>
        <v>2216345</v>
      </c>
      <c r="H19" s="260">
        <f t="shared" si="1"/>
        <v>1582674</v>
      </c>
      <c r="I19" s="260">
        <f t="shared" si="1"/>
        <v>1022013</v>
      </c>
      <c r="J19" s="260">
        <f t="shared" si="1"/>
        <v>912892</v>
      </c>
      <c r="K19" s="260">
        <f t="shared" si="1"/>
        <v>906623</v>
      </c>
      <c r="L19" s="260">
        <f t="shared" si="1"/>
        <v>910381</v>
      </c>
      <c r="M19" s="260">
        <f t="shared" si="1"/>
        <v>1015403</v>
      </c>
      <c r="N19" s="260">
        <f t="shared" si="1"/>
        <v>948829</v>
      </c>
      <c r="O19" s="260">
        <f t="shared" si="1"/>
        <v>862823</v>
      </c>
      <c r="P19" s="260">
        <f t="shared" si="1"/>
        <v>1130478</v>
      </c>
      <c r="Q19" s="260">
        <f t="shared" si="1"/>
        <v>1315116</v>
      </c>
      <c r="R19" s="260">
        <f t="shared" si="1"/>
        <v>1693133</v>
      </c>
      <c r="S19" s="260">
        <f t="shared" si="1"/>
        <v>1510106</v>
      </c>
      <c r="T19" s="260">
        <f t="shared" si="1"/>
        <v>1478401</v>
      </c>
      <c r="U19" s="260">
        <f t="shared" si="1"/>
        <v>1479109</v>
      </c>
      <c r="V19" s="260">
        <f t="shared" si="1"/>
        <v>1400179</v>
      </c>
      <c r="W19" s="260">
        <f t="shared" si="1"/>
        <v>1385744</v>
      </c>
      <c r="X19" s="260">
        <f t="shared" si="1"/>
        <v>1372420</v>
      </c>
      <c r="Y19" s="260">
        <f t="shared" si="1"/>
        <v>1471148</v>
      </c>
      <c r="Z19" s="260">
        <f t="shared" si="1"/>
        <v>960095</v>
      </c>
      <c r="AA19" s="260">
        <f t="shared" si="1"/>
        <v>910790</v>
      </c>
      <c r="AB19" s="274">
        <f>SUM(AB21:AB25)</f>
        <v>0</v>
      </c>
    </row>
    <row r="20" spans="2:28" ht="3" customHeight="1">
      <c r="C20" s="38"/>
      <c r="D20" s="38"/>
      <c r="E20" s="38"/>
      <c r="F20" s="38"/>
      <c r="G20" s="38"/>
      <c r="H20" s="38"/>
      <c r="I20" s="38"/>
      <c r="J20" s="38"/>
      <c r="K20" s="38"/>
      <c r="L20" s="38"/>
      <c r="M20" s="38"/>
      <c r="N20" s="38"/>
      <c r="O20" s="38"/>
      <c r="P20" s="38"/>
      <c r="Q20" s="38"/>
      <c r="R20" s="38"/>
      <c r="S20" s="38"/>
      <c r="T20" s="38"/>
      <c r="U20" s="38"/>
      <c r="V20" s="38"/>
      <c r="W20" s="38"/>
      <c r="X20" s="38"/>
      <c r="Y20" s="38"/>
      <c r="Z20" s="38"/>
      <c r="AA20" s="38"/>
    </row>
    <row r="21" spans="2:28">
      <c r="B21" s="50" t="s">
        <v>645</v>
      </c>
      <c r="C21" s="54">
        <v>40260</v>
      </c>
      <c r="D21" s="54">
        <v>49261</v>
      </c>
      <c r="E21" s="54">
        <v>63889</v>
      </c>
      <c r="F21" s="54">
        <v>75949</v>
      </c>
      <c r="G21" s="54">
        <v>84500</v>
      </c>
      <c r="H21" s="54">
        <v>88707</v>
      </c>
      <c r="I21" s="54">
        <v>98777</v>
      </c>
      <c r="J21" s="54">
        <v>102726</v>
      </c>
      <c r="K21" s="54">
        <v>112430</v>
      </c>
      <c r="L21" s="54">
        <v>139605</v>
      </c>
      <c r="M21" s="54">
        <v>160987</v>
      </c>
      <c r="N21" s="54">
        <v>149622</v>
      </c>
      <c r="O21" s="54">
        <v>110141</v>
      </c>
      <c r="P21" s="54">
        <v>109539</v>
      </c>
      <c r="Q21" s="54">
        <v>117671</v>
      </c>
      <c r="R21" s="54">
        <v>135987</v>
      </c>
      <c r="S21" s="54">
        <v>153614</v>
      </c>
      <c r="T21" s="54">
        <v>177519</v>
      </c>
      <c r="U21" s="54">
        <v>200614</v>
      </c>
      <c r="V21" s="54">
        <v>234506</v>
      </c>
      <c r="W21" s="54">
        <v>262908</v>
      </c>
      <c r="X21" s="54">
        <v>296038</v>
      </c>
      <c r="Y21" s="54">
        <v>319405</v>
      </c>
      <c r="Z21" s="54">
        <v>276386</v>
      </c>
      <c r="AA21" s="54">
        <v>366750</v>
      </c>
    </row>
    <row r="22" spans="2:28">
      <c r="B22" s="50" t="s">
        <v>637</v>
      </c>
      <c r="C22" s="54">
        <v>10185</v>
      </c>
      <c r="D22" s="54">
        <v>9470</v>
      </c>
      <c r="E22" s="54">
        <v>8517</v>
      </c>
      <c r="F22" s="54">
        <v>8554</v>
      </c>
      <c r="G22" s="54">
        <v>8477</v>
      </c>
      <c r="H22" s="54">
        <v>8835</v>
      </c>
      <c r="I22" s="54">
        <v>9289</v>
      </c>
      <c r="J22" s="54">
        <v>8772</v>
      </c>
      <c r="K22" s="54">
        <v>8777</v>
      </c>
      <c r="L22" s="54">
        <v>8576</v>
      </c>
      <c r="M22" s="54">
        <v>8626</v>
      </c>
      <c r="N22" s="54">
        <v>8804</v>
      </c>
      <c r="O22" s="54">
        <v>7837</v>
      </c>
      <c r="P22" s="54">
        <v>8990</v>
      </c>
      <c r="Q22" s="54">
        <v>10759</v>
      </c>
      <c r="R22" s="54">
        <v>10373</v>
      </c>
      <c r="S22" s="54">
        <v>9922</v>
      </c>
      <c r="T22" s="54">
        <v>10390</v>
      </c>
      <c r="U22" s="54">
        <v>18717</v>
      </c>
      <c r="V22" s="54">
        <v>12498</v>
      </c>
      <c r="W22" s="54">
        <v>8348</v>
      </c>
      <c r="X22" s="54">
        <v>7677</v>
      </c>
      <c r="Y22" s="54">
        <v>6511</v>
      </c>
      <c r="Z22" s="54">
        <v>3591</v>
      </c>
      <c r="AA22" s="54">
        <v>8645</v>
      </c>
    </row>
    <row r="23" spans="2:28">
      <c r="B23" s="50" t="s">
        <v>638</v>
      </c>
      <c r="C23" s="54">
        <v>4765</v>
      </c>
      <c r="D23" s="54">
        <v>4478</v>
      </c>
      <c r="E23" s="54">
        <v>4257</v>
      </c>
      <c r="F23" s="54">
        <v>4852</v>
      </c>
      <c r="G23" s="54">
        <v>935</v>
      </c>
      <c r="H23" s="54">
        <v>4813</v>
      </c>
      <c r="I23" s="54">
        <v>4592</v>
      </c>
      <c r="J23" s="54">
        <v>5077</v>
      </c>
      <c r="K23" s="54">
        <v>5564</v>
      </c>
      <c r="L23" s="54">
        <v>5823</v>
      </c>
      <c r="M23" s="54">
        <v>6455</v>
      </c>
      <c r="N23" s="54">
        <v>6661</v>
      </c>
      <c r="O23" s="54">
        <v>6020</v>
      </c>
      <c r="P23" s="54">
        <v>6799</v>
      </c>
      <c r="Q23" s="54">
        <v>7160</v>
      </c>
      <c r="R23" s="54">
        <v>7434</v>
      </c>
      <c r="S23" s="54">
        <v>7115</v>
      </c>
      <c r="T23" s="54">
        <v>8198</v>
      </c>
      <c r="U23" s="54">
        <v>9495</v>
      </c>
      <c r="V23" s="54">
        <v>9621</v>
      </c>
      <c r="W23" s="54">
        <v>9351</v>
      </c>
      <c r="X23" s="54">
        <v>9851</v>
      </c>
      <c r="Y23" s="54">
        <v>11119</v>
      </c>
      <c r="Z23" s="54">
        <v>2874</v>
      </c>
      <c r="AA23" s="54">
        <v>11090</v>
      </c>
    </row>
    <row r="24" spans="2:28">
      <c r="B24" s="50" t="s">
        <v>639</v>
      </c>
      <c r="C24" s="54">
        <v>1695</v>
      </c>
      <c r="D24" s="54">
        <v>1801</v>
      </c>
      <c r="E24" s="54">
        <v>1910</v>
      </c>
      <c r="F24" s="54">
        <v>1917</v>
      </c>
      <c r="G24" s="54">
        <v>2141</v>
      </c>
      <c r="H24" s="54">
        <v>2245</v>
      </c>
      <c r="I24" s="54">
        <v>2455</v>
      </c>
      <c r="J24" s="54">
        <v>2437</v>
      </c>
      <c r="K24" s="54">
        <v>2550</v>
      </c>
      <c r="L24" s="54">
        <v>2660</v>
      </c>
      <c r="M24" s="54">
        <v>2774</v>
      </c>
      <c r="N24" s="54">
        <v>3174</v>
      </c>
      <c r="O24" s="54">
        <v>3399</v>
      </c>
      <c r="P24" s="54">
        <v>3959</v>
      </c>
      <c r="Q24" s="54">
        <v>4326</v>
      </c>
      <c r="R24" s="54">
        <v>4638</v>
      </c>
      <c r="S24" s="54">
        <v>4148</v>
      </c>
      <c r="T24" s="54">
        <v>4360</v>
      </c>
      <c r="U24" s="54">
        <v>4540</v>
      </c>
      <c r="V24" s="54">
        <v>5070</v>
      </c>
      <c r="W24" s="54">
        <v>5464</v>
      </c>
      <c r="X24" s="54">
        <v>4910</v>
      </c>
      <c r="Y24" s="54">
        <v>4071</v>
      </c>
      <c r="Z24" s="54">
        <v>1943</v>
      </c>
      <c r="AA24" s="54">
        <v>2062</v>
      </c>
    </row>
    <row r="25" spans="2:28">
      <c r="B25" s="50" t="s">
        <v>640</v>
      </c>
      <c r="C25" s="54">
        <v>8457</v>
      </c>
      <c r="D25" s="54">
        <v>5768</v>
      </c>
      <c r="E25" s="54">
        <v>5114</v>
      </c>
      <c r="F25" s="54">
        <v>5598</v>
      </c>
      <c r="G25" s="54">
        <v>4726</v>
      </c>
      <c r="H25" s="54">
        <v>5562</v>
      </c>
      <c r="I25" s="54">
        <v>6586</v>
      </c>
      <c r="J25" s="54">
        <v>6913</v>
      </c>
      <c r="K25" s="54">
        <v>6090</v>
      </c>
      <c r="L25" s="54">
        <v>5423</v>
      </c>
      <c r="M25" s="54">
        <v>6014</v>
      </c>
      <c r="N25" s="54">
        <v>5476</v>
      </c>
      <c r="O25" s="54">
        <v>5279</v>
      </c>
      <c r="P25" s="54">
        <v>5448</v>
      </c>
      <c r="Q25" s="54">
        <v>4432</v>
      </c>
      <c r="R25" s="54">
        <v>4858</v>
      </c>
      <c r="S25" s="54">
        <v>4664</v>
      </c>
      <c r="T25" s="54">
        <v>5153</v>
      </c>
      <c r="U25" s="54">
        <v>4856</v>
      </c>
      <c r="V25" s="54">
        <v>6262</v>
      </c>
      <c r="W25" s="54">
        <v>5540</v>
      </c>
      <c r="X25" s="54">
        <v>5289</v>
      </c>
      <c r="Y25" s="54">
        <v>5645</v>
      </c>
      <c r="Z25" s="54">
        <v>3101</v>
      </c>
      <c r="AA25" s="54">
        <v>4447</v>
      </c>
    </row>
    <row r="26" spans="2:28">
      <c r="B26" s="50" t="s">
        <v>641</v>
      </c>
      <c r="C26" s="170">
        <v>0</v>
      </c>
      <c r="D26" s="170">
        <v>0</v>
      </c>
      <c r="E26" s="170">
        <v>0</v>
      </c>
      <c r="F26" s="170">
        <v>0</v>
      </c>
      <c r="G26" s="54">
        <v>11726</v>
      </c>
      <c r="H26" s="54">
        <v>33841</v>
      </c>
      <c r="I26" s="54">
        <v>30041</v>
      </c>
      <c r="J26" s="54">
        <v>13175</v>
      </c>
      <c r="K26" s="54">
        <v>4554</v>
      </c>
      <c r="L26" s="54">
        <v>2501</v>
      </c>
      <c r="M26" s="54">
        <v>2590</v>
      </c>
      <c r="N26" s="54">
        <v>1854</v>
      </c>
      <c r="O26" s="54">
        <v>1311</v>
      </c>
      <c r="P26" s="54">
        <v>889</v>
      </c>
      <c r="Q26" s="54">
        <v>212</v>
      </c>
      <c r="R26" s="54">
        <v>81</v>
      </c>
      <c r="S26" s="54">
        <v>38</v>
      </c>
      <c r="T26" s="54">
        <v>41</v>
      </c>
      <c r="U26" s="54">
        <v>23</v>
      </c>
      <c r="V26" s="54">
        <v>6</v>
      </c>
      <c r="W26" s="170">
        <v>0</v>
      </c>
      <c r="X26" s="54">
        <v>2</v>
      </c>
      <c r="Y26" s="54">
        <v>3</v>
      </c>
      <c r="Z26" s="170">
        <v>0</v>
      </c>
      <c r="AA26" s="54">
        <v>1</v>
      </c>
    </row>
    <row r="27" spans="2:28">
      <c r="B27" s="50" t="s">
        <v>642</v>
      </c>
      <c r="C27" s="54">
        <v>483169</v>
      </c>
      <c r="D27" s="54">
        <v>670635</v>
      </c>
      <c r="E27" s="54">
        <v>1024899</v>
      </c>
      <c r="F27" s="54">
        <v>1665532</v>
      </c>
      <c r="G27" s="54">
        <v>2103840</v>
      </c>
      <c r="H27" s="54">
        <v>1438671</v>
      </c>
      <c r="I27" s="54">
        <v>870273</v>
      </c>
      <c r="J27" s="54">
        <v>773792</v>
      </c>
      <c r="K27" s="54">
        <v>766658</v>
      </c>
      <c r="L27" s="54">
        <v>745789</v>
      </c>
      <c r="M27" s="54">
        <v>827948</v>
      </c>
      <c r="N27" s="54">
        <v>773215</v>
      </c>
      <c r="O27" s="54">
        <v>728831</v>
      </c>
      <c r="P27" s="54">
        <v>994661</v>
      </c>
      <c r="Q27" s="54">
        <v>1170180</v>
      </c>
      <c r="R27" s="54">
        <v>1529189</v>
      </c>
      <c r="S27" s="54">
        <v>1329923</v>
      </c>
      <c r="T27" s="54">
        <v>1271969</v>
      </c>
      <c r="U27" s="54">
        <v>1240202</v>
      </c>
      <c r="V27" s="54">
        <v>1131599</v>
      </c>
      <c r="W27" s="54">
        <v>1093447</v>
      </c>
      <c r="X27" s="54">
        <v>1047835</v>
      </c>
      <c r="Y27" s="54">
        <v>1123757</v>
      </c>
      <c r="Z27" s="54">
        <v>671858</v>
      </c>
      <c r="AA27" s="54">
        <v>517103</v>
      </c>
    </row>
    <row r="28" spans="2:28">
      <c r="B28" s="273" t="s">
        <v>643</v>
      </c>
      <c r="C28" s="196">
        <v>0</v>
      </c>
      <c r="D28" s="67">
        <v>1</v>
      </c>
      <c r="E28" s="67">
        <v>2</v>
      </c>
      <c r="F28" s="196">
        <v>0</v>
      </c>
      <c r="G28" s="196">
        <v>0</v>
      </c>
      <c r="H28" s="196">
        <v>0</v>
      </c>
      <c r="I28" s="196">
        <v>0</v>
      </c>
      <c r="J28" s="196">
        <v>0</v>
      </c>
      <c r="K28" s="196">
        <v>0</v>
      </c>
      <c r="L28" s="67">
        <v>4</v>
      </c>
      <c r="M28" s="67">
        <v>9</v>
      </c>
      <c r="N28" s="67">
        <v>23</v>
      </c>
      <c r="O28" s="67">
        <v>5</v>
      </c>
      <c r="P28" s="67">
        <v>193</v>
      </c>
      <c r="Q28" s="67">
        <v>376</v>
      </c>
      <c r="R28" s="67">
        <v>573</v>
      </c>
      <c r="S28" s="67">
        <v>682</v>
      </c>
      <c r="T28" s="67">
        <v>771</v>
      </c>
      <c r="U28" s="67">
        <v>662</v>
      </c>
      <c r="V28" s="67">
        <v>617</v>
      </c>
      <c r="W28" s="67">
        <v>686</v>
      </c>
      <c r="X28" s="67">
        <v>818</v>
      </c>
      <c r="Y28" s="67">
        <v>637</v>
      </c>
      <c r="Z28" s="67">
        <v>342</v>
      </c>
      <c r="AA28" s="67">
        <v>692</v>
      </c>
    </row>
    <row r="29" spans="2:28">
      <c r="B29" s="75"/>
    </row>
    <row r="30" spans="2:28">
      <c r="B30" s="75" t="s">
        <v>73</v>
      </c>
    </row>
    <row r="31" spans="2:28" ht="3.75" customHeight="1">
      <c r="B31" s="75"/>
    </row>
    <row r="32" spans="2:28" ht="409.6">
      <c r="B32" s="105" t="s">
        <v>646</v>
      </c>
    </row>
    <row r="33" spans="2:16" ht="166.5">
      <c r="B33" s="105" t="s">
        <v>647</v>
      </c>
    </row>
    <row r="34" spans="2:16" ht="51.75">
      <c r="B34" s="105" t="s">
        <v>648</v>
      </c>
    </row>
    <row r="35" spans="2:16" ht="332.25">
      <c r="B35" s="105" t="s">
        <v>649</v>
      </c>
    </row>
    <row r="36" spans="2:16" ht="153.75">
      <c r="B36" s="105" t="s">
        <v>650</v>
      </c>
    </row>
    <row r="37" spans="2:16" ht="115.5">
      <c r="B37" s="105" t="s">
        <v>651</v>
      </c>
    </row>
    <row r="38" spans="2:16" ht="102.75">
      <c r="B38" s="105" t="s">
        <v>652</v>
      </c>
    </row>
    <row r="39" spans="2:16" ht="230.25">
      <c r="B39" s="105" t="s">
        <v>653</v>
      </c>
    </row>
    <row r="40" spans="2:16" ht="3" customHeight="1">
      <c r="B40" s="75"/>
    </row>
    <row r="41" spans="2:16">
      <c r="B41" s="78" t="s">
        <v>619</v>
      </c>
      <c r="C41" s="78"/>
      <c r="D41" s="78"/>
      <c r="E41" s="78"/>
      <c r="F41" s="78"/>
      <c r="G41" s="78"/>
      <c r="H41" s="78"/>
      <c r="I41" s="78"/>
      <c r="J41" s="78"/>
      <c r="K41" s="78"/>
      <c r="L41" s="78"/>
      <c r="M41" s="78"/>
      <c r="N41" s="78"/>
      <c r="O41" s="78"/>
      <c r="P41" s="78"/>
    </row>
    <row r="42" spans="2:16" ht="38.25">
      <c r="B42" s="142" t="s">
        <v>620</v>
      </c>
      <c r="C42" s="142"/>
      <c r="D42" s="142"/>
      <c r="E42" s="142"/>
      <c r="F42" s="142"/>
      <c r="G42" s="142"/>
      <c r="H42" s="142"/>
      <c r="I42" s="142"/>
      <c r="J42" s="142"/>
      <c r="K42" s="142"/>
      <c r="L42" s="142"/>
      <c r="M42" s="142"/>
      <c r="N42" s="142"/>
      <c r="O42" s="142"/>
      <c r="P42" s="142"/>
    </row>
    <row r="43" spans="2:16" ht="26.25">
      <c r="B43" s="216" t="s">
        <v>611</v>
      </c>
      <c r="C43" s="216"/>
      <c r="D43" s="216"/>
      <c r="E43" s="216"/>
      <c r="F43" s="216"/>
      <c r="G43" s="216"/>
      <c r="H43" s="216"/>
      <c r="I43" s="216"/>
      <c r="J43" s="216"/>
      <c r="K43" s="216"/>
      <c r="L43" s="214"/>
      <c r="M43" s="214"/>
      <c r="N43" s="214"/>
      <c r="O43" s="214"/>
      <c r="P43" s="214"/>
    </row>
  </sheetData>
  <mergeCells count="5">
    <mergeCell ref="B3:B4"/>
    <mergeCell ref="C3:AA3"/>
    <mergeCell ref="AB3:AB6"/>
    <mergeCell ref="C17:AA17"/>
    <mergeCell ref="C2:AA2"/>
  </mergeCells>
  <conditionalFormatting sqref="C13">
    <cfRule type="cellIs" dxfId="17" priority="18" operator="equal">
      <formula>$E$190</formula>
    </cfRule>
  </conditionalFormatting>
  <conditionalFormatting sqref="C13">
    <cfRule type="cellIs" dxfId="16" priority="17" operator="equal">
      <formula>0</formula>
    </cfRule>
  </conditionalFormatting>
  <conditionalFormatting sqref="C26:D26">
    <cfRule type="cellIs" dxfId="15" priority="16" operator="equal">
      <formula>$E$190</formula>
    </cfRule>
  </conditionalFormatting>
  <conditionalFormatting sqref="C26:D26">
    <cfRule type="cellIs" dxfId="14" priority="15" operator="equal">
      <formula>0</formula>
    </cfRule>
  </conditionalFormatting>
  <conditionalFormatting sqref="C28">
    <cfRule type="cellIs" dxfId="13" priority="14" operator="equal">
      <formula>$E$190</formula>
    </cfRule>
  </conditionalFormatting>
  <conditionalFormatting sqref="C28">
    <cfRule type="cellIs" dxfId="12" priority="13" operator="equal">
      <formula>0</formula>
    </cfRule>
  </conditionalFormatting>
  <conditionalFormatting sqref="D13:F13">
    <cfRule type="cellIs" dxfId="11" priority="12" operator="equal">
      <formula>$E$190</formula>
    </cfRule>
  </conditionalFormatting>
  <conditionalFormatting sqref="D13:F13">
    <cfRule type="cellIs" dxfId="10" priority="11" operator="equal">
      <formula>0</formula>
    </cfRule>
  </conditionalFormatting>
  <conditionalFormatting sqref="E26">
    <cfRule type="cellIs" dxfId="9" priority="10" operator="equal">
      <formula>$E$190</formula>
    </cfRule>
  </conditionalFormatting>
  <conditionalFormatting sqref="E26">
    <cfRule type="cellIs" dxfId="8" priority="9" operator="equal">
      <formula>0</formula>
    </cfRule>
  </conditionalFormatting>
  <conditionalFormatting sqref="F26">
    <cfRule type="cellIs" dxfId="7" priority="8" operator="equal">
      <formula>$E$190</formula>
    </cfRule>
  </conditionalFormatting>
  <conditionalFormatting sqref="F26">
    <cfRule type="cellIs" dxfId="6" priority="7" operator="equal">
      <formula>0</formula>
    </cfRule>
  </conditionalFormatting>
  <conditionalFormatting sqref="F28:K28">
    <cfRule type="cellIs" dxfId="5" priority="6" operator="equal">
      <formula>$E$190</formula>
    </cfRule>
  </conditionalFormatting>
  <conditionalFormatting sqref="F28:K28">
    <cfRule type="cellIs" dxfId="4" priority="5" operator="equal">
      <formula>0</formula>
    </cfRule>
  </conditionalFormatting>
  <conditionalFormatting sqref="W26">
    <cfRule type="cellIs" dxfId="3" priority="4" operator="equal">
      <formula>$E$190</formula>
    </cfRule>
  </conditionalFormatting>
  <conditionalFormatting sqref="W26">
    <cfRule type="cellIs" dxfId="2" priority="3" operator="equal">
      <formula>0</formula>
    </cfRule>
  </conditionalFormatting>
  <conditionalFormatting sqref="Z26">
    <cfRule type="cellIs" dxfId="1" priority="2" operator="equal">
      <formula>$E$190</formula>
    </cfRule>
  </conditionalFormatting>
  <conditionalFormatting sqref="Z26">
    <cfRule type="cellIs" dxfId="0" priority="1" operator="equal">
      <formula>0</formula>
    </cfRule>
  </conditionalFormatting>
  <hyperlinks>
    <hyperlink ref="AB3:AB6" location="Índice!A1" display="Regresar"/>
    <hyperlink ref="B43" r:id="rId1" display="https://travel.state.gov/content/travel/en/legal/visa-law0/visa-statistics/annual-reports.html"/>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Q44"/>
  <sheetViews>
    <sheetView zoomScaleNormal="100" workbookViewId="0">
      <pane xSplit="2" ySplit="4" topLeftCell="C5" activePane="bottomRight" state="frozen"/>
      <selection pane="topRight" activeCell="C1" sqref="C1"/>
      <selection pane="bottomLeft" activeCell="A5" sqref="A5"/>
      <selection pane="bottomRight" activeCell="G3" sqref="G3:I3"/>
    </sheetView>
  </sheetViews>
  <sheetFormatPr baseColWidth="10" defaultColWidth="0" defaultRowHeight="18" zeroHeight="1"/>
  <cols>
    <col min="1" max="1" width="2.85546875" style="1" customWidth="1"/>
    <col min="2" max="2" width="14.42578125" style="1" customWidth="1"/>
    <col min="3" max="3" width="19.42578125" style="1" customWidth="1"/>
    <col min="4" max="4" width="19.7109375" style="1" customWidth="1"/>
    <col min="5" max="5" width="12.5703125" style="1" customWidth="1"/>
    <col min="6" max="6" width="1.140625" style="1" customWidth="1"/>
    <col min="7" max="7" width="18.28515625" style="1" customWidth="1"/>
    <col min="8" max="8" width="19.85546875" style="1" customWidth="1"/>
    <col min="9" max="9" width="14.140625" style="1" customWidth="1"/>
    <col min="10" max="10" width="2.7109375" style="1" customWidth="1"/>
    <col min="11" max="11" width="18.28515625" style="1" customWidth="1"/>
    <col min="12" max="12" width="19.85546875" style="1" customWidth="1"/>
    <col min="13" max="13" width="14.140625" style="1" customWidth="1"/>
    <col min="14" max="14" width="2.7109375" style="1" customWidth="1"/>
    <col min="15" max="15" width="15.7109375" style="1" bestFit="1" customWidth="1"/>
    <col min="16" max="16" width="17.140625" style="1" bestFit="1" customWidth="1"/>
    <col min="17" max="17" width="13.7109375" style="1" customWidth="1"/>
    <col min="18" max="18" width="11.42578125" style="1" customWidth="1"/>
    <col min="19" max="19" width="2.85546875" style="1" customWidth="1"/>
    <col min="20" max="849" width="0" style="1" hidden="1" customWidth="1"/>
    <col min="850" max="16384" width="11.42578125" style="1" hidden="1"/>
  </cols>
  <sheetData>
    <row r="1" spans="1:849"/>
    <row r="2" spans="1:849" s="3" customFormat="1" ht="56.25" customHeight="1">
      <c r="A2" s="1"/>
      <c r="B2" s="1"/>
      <c r="C2" s="2"/>
      <c r="E2" s="7"/>
      <c r="F2" s="7"/>
      <c r="G2" s="283" t="s">
        <v>621</v>
      </c>
      <c r="H2" s="283"/>
      <c r="I2" s="283"/>
      <c r="J2" s="283"/>
      <c r="K2" s="283"/>
      <c r="L2" s="283"/>
      <c r="M2" s="283"/>
      <c r="N2" s="283"/>
      <c r="O2" s="283"/>
      <c r="P2" s="283"/>
      <c r="Q2" s="283"/>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row>
    <row r="3" spans="1:849" s="3" customFormat="1" ht="48.75" customHeight="1">
      <c r="A3" s="1"/>
      <c r="B3" s="282" t="s">
        <v>238</v>
      </c>
      <c r="C3" s="284" t="s">
        <v>535</v>
      </c>
      <c r="D3" s="284"/>
      <c r="E3" s="284"/>
      <c r="F3" s="130"/>
      <c r="G3" s="284" t="s">
        <v>534</v>
      </c>
      <c r="H3" s="284"/>
      <c r="I3" s="284"/>
      <c r="J3" s="131"/>
      <c r="K3" s="284" t="s">
        <v>532</v>
      </c>
      <c r="L3" s="284"/>
      <c r="M3" s="284"/>
      <c r="N3" s="132"/>
      <c r="O3" s="284" t="s">
        <v>244</v>
      </c>
      <c r="P3" s="284"/>
      <c r="Q3" s="284"/>
      <c r="R3" s="161" t="s">
        <v>584</v>
      </c>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row>
    <row r="4" spans="1:849" s="3" customFormat="1" ht="30">
      <c r="A4" s="1"/>
      <c r="B4" s="282"/>
      <c r="C4" s="129" t="s">
        <v>29</v>
      </c>
      <c r="D4" s="129" t="s">
        <v>579</v>
      </c>
      <c r="E4" s="129" t="s">
        <v>580</v>
      </c>
      <c r="F4" s="130"/>
      <c r="G4" s="129" t="s">
        <v>29</v>
      </c>
      <c r="H4" s="129" t="s">
        <v>239</v>
      </c>
      <c r="I4" s="129" t="s">
        <v>240</v>
      </c>
      <c r="J4" s="131"/>
      <c r="K4" s="129" t="s">
        <v>29</v>
      </c>
      <c r="L4" s="129" t="s">
        <v>239</v>
      </c>
      <c r="M4" s="129" t="s">
        <v>240</v>
      </c>
      <c r="N4" s="129"/>
      <c r="O4" s="132" t="s">
        <v>241</v>
      </c>
      <c r="P4" s="132" t="s">
        <v>242</v>
      </c>
      <c r="Q4" s="132" t="s">
        <v>243</v>
      </c>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row>
    <row r="5" spans="1:849" s="3" customFormat="1">
      <c r="A5" s="1"/>
      <c r="B5" s="13">
        <v>1997</v>
      </c>
      <c r="C5" s="14">
        <v>6358980</v>
      </c>
      <c r="D5" s="14">
        <v>5942061</v>
      </c>
      <c r="E5" s="14">
        <v>416919</v>
      </c>
      <c r="F5" s="15"/>
      <c r="G5" s="15">
        <v>604961</v>
      </c>
      <c r="H5" s="15">
        <v>548716</v>
      </c>
      <c r="I5" s="14">
        <v>56245</v>
      </c>
      <c r="J5" s="15"/>
      <c r="K5" s="15">
        <v>5754019</v>
      </c>
      <c r="L5" s="15">
        <v>5393345</v>
      </c>
      <c r="M5" s="14">
        <v>360674</v>
      </c>
      <c r="N5" s="16"/>
      <c r="O5" s="17">
        <v>9.5134911573868761E-2</v>
      </c>
      <c r="P5" s="17">
        <v>9.2344390271321686E-2</v>
      </c>
      <c r="Q5" s="17">
        <v>0.13490630074426926</v>
      </c>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row>
    <row r="6" spans="1:849" s="3" customFormat="1">
      <c r="A6" s="1"/>
      <c r="B6" s="13">
        <v>1998</v>
      </c>
      <c r="C6" s="14">
        <v>6189837</v>
      </c>
      <c r="D6" s="14">
        <v>5814153</v>
      </c>
      <c r="E6" s="14">
        <v>375684</v>
      </c>
      <c r="F6" s="15"/>
      <c r="G6" s="15">
        <v>798558</v>
      </c>
      <c r="H6" s="15">
        <v>741501</v>
      </c>
      <c r="I6" s="14">
        <v>57057</v>
      </c>
      <c r="J6" s="15"/>
      <c r="K6" s="15">
        <v>5391279</v>
      </c>
      <c r="L6" s="15">
        <v>5072652</v>
      </c>
      <c r="M6" s="14">
        <v>318627</v>
      </c>
      <c r="N6" s="16"/>
      <c r="O6" s="17">
        <v>0.1290111516668371</v>
      </c>
      <c r="P6" s="17">
        <v>0.12753379555027189</v>
      </c>
      <c r="Q6" s="17">
        <v>0.15187498003641359</v>
      </c>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row>
    <row r="7" spans="1:849" s="3" customFormat="1">
      <c r="A7" s="1"/>
      <c r="B7" s="13">
        <v>1999</v>
      </c>
      <c r="C7" s="14">
        <v>6606140</v>
      </c>
      <c r="D7" s="14">
        <v>6192478</v>
      </c>
      <c r="E7" s="14">
        <v>413662</v>
      </c>
      <c r="F7" s="15"/>
      <c r="G7" s="15">
        <v>1192556</v>
      </c>
      <c r="H7" s="15">
        <v>1108588</v>
      </c>
      <c r="I7" s="14">
        <v>83968</v>
      </c>
      <c r="J7" s="15"/>
      <c r="K7" s="15">
        <v>5413584</v>
      </c>
      <c r="L7" s="15">
        <v>5083890</v>
      </c>
      <c r="M7" s="14">
        <v>329694</v>
      </c>
      <c r="N7" s="16"/>
      <c r="O7" s="17">
        <v>0.18052236252940446</v>
      </c>
      <c r="P7" s="17">
        <v>0.17902170988738272</v>
      </c>
      <c r="Q7" s="17">
        <v>0.20298697970807084</v>
      </c>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row>
    <row r="8" spans="1:849" s="3" customFormat="1">
      <c r="A8" s="1"/>
      <c r="B8" s="13">
        <v>2000</v>
      </c>
      <c r="C8" s="14">
        <v>7555157</v>
      </c>
      <c r="D8" s="14">
        <v>7141636</v>
      </c>
      <c r="E8" s="14">
        <v>413521</v>
      </c>
      <c r="F8" s="15"/>
      <c r="G8" s="15">
        <v>1830814</v>
      </c>
      <c r="H8" s="15">
        <v>1762402</v>
      </c>
      <c r="I8" s="14">
        <v>68412</v>
      </c>
      <c r="J8" s="15"/>
      <c r="K8" s="15">
        <v>5724343</v>
      </c>
      <c r="L8" s="15">
        <v>5379234</v>
      </c>
      <c r="M8" s="14">
        <v>345109</v>
      </c>
      <c r="N8" s="16"/>
      <c r="O8" s="17">
        <v>0.24232640036467806</v>
      </c>
      <c r="P8" s="17">
        <v>0.24677846924710248</v>
      </c>
      <c r="Q8" s="17">
        <v>0.16543778913283727</v>
      </c>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row>
    <row r="9" spans="1:849" s="3" customFormat="1">
      <c r="A9" s="1"/>
      <c r="B9" s="13">
        <v>2001</v>
      </c>
      <c r="C9" s="14">
        <v>7994858</v>
      </c>
      <c r="D9" s="14">
        <v>7588778</v>
      </c>
      <c r="E9" s="14">
        <v>406080</v>
      </c>
      <c r="F9" s="15"/>
      <c r="G9" s="15">
        <v>2283358</v>
      </c>
      <c r="H9" s="15">
        <v>2220330</v>
      </c>
      <c r="I9" s="14">
        <v>63028</v>
      </c>
      <c r="J9" s="15"/>
      <c r="K9" s="15">
        <v>5711500</v>
      </c>
      <c r="L9" s="15">
        <v>5368448</v>
      </c>
      <c r="M9" s="14">
        <v>343052</v>
      </c>
      <c r="N9" s="16"/>
      <c r="O9" s="17">
        <v>0.28560332153491658</v>
      </c>
      <c r="P9" s="17">
        <v>0.29258070271656383</v>
      </c>
      <c r="Q9" s="17">
        <v>0.15521079590228526</v>
      </c>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row>
    <row r="10" spans="1:849" s="3" customFormat="1">
      <c r="A10" s="1"/>
      <c r="B10" s="13">
        <v>2002</v>
      </c>
      <c r="C10" s="14">
        <v>6158594</v>
      </c>
      <c r="D10" s="14">
        <v>5769437</v>
      </c>
      <c r="E10" s="14">
        <v>389157</v>
      </c>
      <c r="F10" s="15"/>
      <c r="G10" s="15">
        <v>1635793</v>
      </c>
      <c r="H10" s="15">
        <v>1582674</v>
      </c>
      <c r="I10" s="14">
        <v>53119</v>
      </c>
      <c r="J10" s="15"/>
      <c r="K10" s="15">
        <v>4522801</v>
      </c>
      <c r="L10" s="15">
        <v>4186763</v>
      </c>
      <c r="M10" s="14">
        <v>336038</v>
      </c>
      <c r="N10" s="16"/>
      <c r="O10" s="17">
        <v>0.26561143663634912</v>
      </c>
      <c r="P10" s="17">
        <v>0.27432035396174703</v>
      </c>
      <c r="Q10" s="17">
        <v>0.13649760893418336</v>
      </c>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row>
    <row r="11" spans="1:849" s="3" customFormat="1">
      <c r="A11" s="1"/>
      <c r="B11" s="13">
        <v>2003</v>
      </c>
      <c r="C11" s="14">
        <v>5246402</v>
      </c>
      <c r="D11" s="14">
        <v>4881634</v>
      </c>
      <c r="E11" s="14">
        <v>364768</v>
      </c>
      <c r="F11" s="15"/>
      <c r="G11" s="15">
        <v>1061943</v>
      </c>
      <c r="H11" s="15">
        <v>1022013</v>
      </c>
      <c r="I11" s="14">
        <v>39930</v>
      </c>
      <c r="J11" s="15"/>
      <c r="K11" s="15">
        <v>4184459</v>
      </c>
      <c r="L11" s="15">
        <v>3859621</v>
      </c>
      <c r="M11" s="14">
        <v>324838</v>
      </c>
      <c r="N11" s="16"/>
      <c r="O11" s="17">
        <v>0.20241357791492151</v>
      </c>
      <c r="P11" s="17">
        <v>0.20935879256822612</v>
      </c>
      <c r="Q11" s="17">
        <v>0.10946683919642074</v>
      </c>
      <c r="R11" s="40"/>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row>
    <row r="12" spans="1:849" s="3" customFormat="1">
      <c r="A12" s="1"/>
      <c r="B12" s="13">
        <v>2004</v>
      </c>
      <c r="C12" s="14">
        <v>5428501</v>
      </c>
      <c r="D12" s="14">
        <v>5049099</v>
      </c>
      <c r="E12" s="14">
        <v>379402</v>
      </c>
      <c r="F12" s="15"/>
      <c r="G12" s="15">
        <v>957713</v>
      </c>
      <c r="H12" s="15">
        <v>912892</v>
      </c>
      <c r="I12" s="14">
        <v>44821</v>
      </c>
      <c r="J12" s="15"/>
      <c r="K12" s="15">
        <v>4470788</v>
      </c>
      <c r="L12" s="15">
        <v>4136207</v>
      </c>
      <c r="M12" s="14">
        <v>334581</v>
      </c>
      <c r="N12" s="16"/>
      <c r="O12" s="17">
        <v>0.17642310464712083</v>
      </c>
      <c r="P12" s="17">
        <v>0.18080295118000261</v>
      </c>
      <c r="Q12" s="17">
        <v>0.11813590861408216</v>
      </c>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row>
    <row r="13" spans="1:849" s="3" customFormat="1">
      <c r="A13" s="1"/>
      <c r="B13" s="13">
        <v>2005</v>
      </c>
      <c r="C13" s="14">
        <v>5791198</v>
      </c>
      <c r="D13" s="14">
        <v>5388951</v>
      </c>
      <c r="E13" s="14">
        <v>402247</v>
      </c>
      <c r="F13" s="15"/>
      <c r="G13" s="15">
        <v>943004</v>
      </c>
      <c r="H13" s="15">
        <v>906623</v>
      </c>
      <c r="I13" s="14">
        <v>36381</v>
      </c>
      <c r="J13" s="15"/>
      <c r="K13" s="15">
        <v>4848194</v>
      </c>
      <c r="L13" s="15">
        <v>4482328</v>
      </c>
      <c r="M13" s="14">
        <v>365866</v>
      </c>
      <c r="N13" s="16"/>
      <c r="O13" s="17">
        <v>0.16283401120113661</v>
      </c>
      <c r="P13" s="17">
        <v>0.16823738052173789</v>
      </c>
      <c r="Q13" s="17">
        <v>9.0444428423331932E-2</v>
      </c>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row>
    <row r="14" spans="1:849" s="3" customFormat="1">
      <c r="A14" s="1"/>
      <c r="B14" s="13">
        <v>2006</v>
      </c>
      <c r="C14" s="14">
        <v>6285833</v>
      </c>
      <c r="D14" s="14">
        <v>5836730</v>
      </c>
      <c r="E14" s="14">
        <v>449103</v>
      </c>
      <c r="F14" s="15"/>
      <c r="G14" s="15">
        <v>962866</v>
      </c>
      <c r="H14" s="15">
        <v>910381</v>
      </c>
      <c r="I14" s="14">
        <v>52485</v>
      </c>
      <c r="J14" s="15"/>
      <c r="K14" s="15">
        <v>5322967</v>
      </c>
      <c r="L14" s="15">
        <v>4926349</v>
      </c>
      <c r="M14" s="14">
        <v>396618</v>
      </c>
      <c r="N14" s="16"/>
      <c r="O14" s="17">
        <v>0.15318033425323263</v>
      </c>
      <c r="P14" s="17">
        <v>0.1559744925668996</v>
      </c>
      <c r="Q14" s="17">
        <v>0.11686628679835138</v>
      </c>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row>
    <row r="15" spans="1:849" s="3" customFormat="1">
      <c r="A15" s="1"/>
      <c r="B15" s="13">
        <v>2007</v>
      </c>
      <c r="C15" s="14">
        <v>6878696</v>
      </c>
      <c r="D15" s="14">
        <v>6444285</v>
      </c>
      <c r="E15" s="14">
        <v>434411</v>
      </c>
      <c r="F15" s="15"/>
      <c r="G15" s="15">
        <v>1068730</v>
      </c>
      <c r="H15" s="15">
        <v>1015403</v>
      </c>
      <c r="I15" s="14">
        <v>53327</v>
      </c>
      <c r="J15" s="15"/>
      <c r="K15" s="15">
        <v>5809966</v>
      </c>
      <c r="L15" s="15">
        <v>5428882</v>
      </c>
      <c r="M15" s="14">
        <v>381084</v>
      </c>
      <c r="N15" s="16"/>
      <c r="O15" s="17">
        <v>0.15536811046744906</v>
      </c>
      <c r="P15" s="17">
        <v>0.15756643289364142</v>
      </c>
      <c r="Q15" s="17">
        <v>0.12275702042535755</v>
      </c>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row>
    <row r="16" spans="1:849" s="3" customFormat="1">
      <c r="A16" s="1"/>
      <c r="B16" s="13">
        <v>2008</v>
      </c>
      <c r="C16" s="14">
        <v>7073175</v>
      </c>
      <c r="D16" s="14">
        <v>6603076</v>
      </c>
      <c r="E16" s="14">
        <v>470099</v>
      </c>
      <c r="F16" s="15"/>
      <c r="G16" s="15">
        <v>1040304</v>
      </c>
      <c r="H16" s="15">
        <v>948829</v>
      </c>
      <c r="I16" s="14">
        <v>91475</v>
      </c>
      <c r="J16" s="15"/>
      <c r="K16" s="15">
        <v>6032871</v>
      </c>
      <c r="L16" s="15">
        <v>5654247</v>
      </c>
      <c r="M16" s="14">
        <v>378624</v>
      </c>
      <c r="N16" s="16"/>
      <c r="O16" s="17">
        <v>0.14707737331537818</v>
      </c>
      <c r="P16" s="17">
        <v>0.1436949991185926</v>
      </c>
      <c r="Q16" s="17">
        <v>0.19458667216905376</v>
      </c>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row>
    <row r="17" spans="1:849" s="3" customFormat="1">
      <c r="A17" s="1"/>
      <c r="B17" s="13">
        <v>2009</v>
      </c>
      <c r="C17" s="14">
        <v>6272952</v>
      </c>
      <c r="D17" s="14">
        <v>5804182</v>
      </c>
      <c r="E17" s="14">
        <v>468770</v>
      </c>
      <c r="F17" s="15"/>
      <c r="G17" s="15">
        <v>937592</v>
      </c>
      <c r="H17" s="15">
        <v>862823</v>
      </c>
      <c r="I17" s="14">
        <v>74769</v>
      </c>
      <c r="J17" s="15"/>
      <c r="K17" s="15">
        <v>5335360</v>
      </c>
      <c r="L17" s="15">
        <v>4941359</v>
      </c>
      <c r="M17" s="14">
        <v>394001</v>
      </c>
      <c r="N17" s="16"/>
      <c r="O17" s="17">
        <v>0.14946583362984445</v>
      </c>
      <c r="P17" s="17">
        <v>0.14865540053706103</v>
      </c>
      <c r="Q17" s="17">
        <v>0.15950039464982826</v>
      </c>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row>
    <row r="18" spans="1:849" s="3" customFormat="1">
      <c r="A18" s="1"/>
      <c r="B18" s="13">
        <v>2010</v>
      </c>
      <c r="C18" s="14">
        <v>6904803</v>
      </c>
      <c r="D18" s="14">
        <v>6422751</v>
      </c>
      <c r="E18" s="14">
        <v>482052</v>
      </c>
      <c r="F18" s="15"/>
      <c r="G18" s="15">
        <v>1196099</v>
      </c>
      <c r="H18" s="15">
        <v>1130478</v>
      </c>
      <c r="I18" s="14">
        <v>65621</v>
      </c>
      <c r="J18" s="15"/>
      <c r="K18" s="15">
        <v>5708704</v>
      </c>
      <c r="L18" s="15">
        <v>5292273</v>
      </c>
      <c r="M18" s="14">
        <v>416431</v>
      </c>
      <c r="N18" s="16"/>
      <c r="O18" s="17">
        <v>0.17322710003457015</v>
      </c>
      <c r="P18" s="17">
        <v>0.17601149414012782</v>
      </c>
      <c r="Q18" s="17">
        <v>0.13612846746823995</v>
      </c>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row>
    <row r="19" spans="1:849" s="3" customFormat="1">
      <c r="A19" s="1"/>
      <c r="B19" s="13">
        <v>2011</v>
      </c>
      <c r="C19" s="14">
        <v>7984188</v>
      </c>
      <c r="D19" s="14">
        <v>7507939</v>
      </c>
      <c r="E19" s="14">
        <v>476249</v>
      </c>
      <c r="F19" s="15"/>
      <c r="G19" s="15">
        <v>1384648</v>
      </c>
      <c r="H19" s="15">
        <v>1315116</v>
      </c>
      <c r="I19" s="14">
        <v>69532</v>
      </c>
      <c r="J19" s="15"/>
      <c r="K19" s="15">
        <v>6599540</v>
      </c>
      <c r="L19" s="15">
        <v>6192823</v>
      </c>
      <c r="M19" s="14">
        <v>406717</v>
      </c>
      <c r="N19" s="16"/>
      <c r="O19" s="17">
        <v>0.17342377208552703</v>
      </c>
      <c r="P19" s="17">
        <v>0.17516338371955339</v>
      </c>
      <c r="Q19" s="17">
        <v>0.14599925669135264</v>
      </c>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row>
    <row r="20" spans="1:849" s="3" customFormat="1">
      <c r="A20" s="1"/>
      <c r="B20" s="13">
        <v>2012</v>
      </c>
      <c r="C20" s="14">
        <v>9409390</v>
      </c>
      <c r="D20" s="14">
        <v>8927090</v>
      </c>
      <c r="E20" s="14">
        <v>482300</v>
      </c>
      <c r="F20" s="15"/>
      <c r="G20" s="15">
        <v>1769539</v>
      </c>
      <c r="H20" s="15">
        <v>1693133</v>
      </c>
      <c r="I20" s="14">
        <v>76406</v>
      </c>
      <c r="J20" s="15"/>
      <c r="K20" s="15">
        <v>7639851</v>
      </c>
      <c r="L20" s="15">
        <v>7233957</v>
      </c>
      <c r="M20" s="14">
        <v>405894</v>
      </c>
      <c r="N20" s="16"/>
      <c r="O20" s="17">
        <v>0.18806096888321133</v>
      </c>
      <c r="P20" s="17">
        <v>0.18966236477956422</v>
      </c>
      <c r="Q20" s="17">
        <v>0.15842007049554219</v>
      </c>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row>
    <row r="21" spans="1:849" s="3" customFormat="1">
      <c r="A21" s="1"/>
      <c r="B21" s="13">
        <v>2013</v>
      </c>
      <c r="C21" s="14">
        <v>9637464</v>
      </c>
      <c r="D21" s="14">
        <v>9164349</v>
      </c>
      <c r="E21" s="14">
        <v>473115</v>
      </c>
      <c r="F21" s="15"/>
      <c r="G21" s="15">
        <v>1574604</v>
      </c>
      <c r="H21" s="15">
        <v>1510106</v>
      </c>
      <c r="I21" s="14">
        <v>64498</v>
      </c>
      <c r="J21" s="15"/>
      <c r="K21" s="15">
        <v>8062860</v>
      </c>
      <c r="L21" s="15">
        <v>7654243</v>
      </c>
      <c r="M21" s="14">
        <v>408617</v>
      </c>
      <c r="N21" s="16"/>
      <c r="O21" s="17">
        <v>0.16338364532412261</v>
      </c>
      <c r="P21" s="17">
        <v>0.16478049886576776</v>
      </c>
      <c r="Q21" s="17">
        <v>0.13632626317068788</v>
      </c>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row>
    <row r="22" spans="1:849" s="3" customFormat="1">
      <c r="A22" s="1"/>
      <c r="B22" s="13">
        <v>2014</v>
      </c>
      <c r="C22" s="14">
        <v>10399850</v>
      </c>
      <c r="D22" s="14">
        <v>9932480</v>
      </c>
      <c r="E22" s="14">
        <v>467370</v>
      </c>
      <c r="F22" s="15"/>
      <c r="G22" s="15">
        <v>1539921</v>
      </c>
      <c r="H22" s="15">
        <v>1478401</v>
      </c>
      <c r="I22" s="14">
        <v>61520</v>
      </c>
      <c r="J22" s="15"/>
      <c r="K22" s="15">
        <v>8859929</v>
      </c>
      <c r="L22" s="15">
        <v>8454079</v>
      </c>
      <c r="M22" s="14">
        <v>405850</v>
      </c>
      <c r="N22" s="16"/>
      <c r="O22" s="17">
        <v>0.14807146256917167</v>
      </c>
      <c r="P22" s="17">
        <v>0.14884510212957891</v>
      </c>
      <c r="Q22" s="17">
        <v>0.13163018593405654</v>
      </c>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row>
    <row r="23" spans="1:849" s="3" customFormat="1">
      <c r="A23" s="1"/>
      <c r="B23" s="13">
        <v>2015</v>
      </c>
      <c r="C23" s="14">
        <f>D23+E23</f>
        <v>11423208</v>
      </c>
      <c r="D23" s="14">
        <v>10891745</v>
      </c>
      <c r="E23" s="14">
        <v>531463</v>
      </c>
      <c r="F23" s="15"/>
      <c r="G23" s="15">
        <v>1561585</v>
      </c>
      <c r="H23" s="15">
        <v>1479109</v>
      </c>
      <c r="I23" s="14">
        <v>82476</v>
      </c>
      <c r="J23" s="15"/>
      <c r="K23" s="15">
        <v>9861623</v>
      </c>
      <c r="L23" s="15">
        <v>9412636</v>
      </c>
      <c r="M23" s="14">
        <v>448987</v>
      </c>
      <c r="N23" s="18"/>
      <c r="O23" s="17">
        <v>0.13670284214381809</v>
      </c>
      <c r="P23" s="17">
        <v>0.13580092078909303</v>
      </c>
      <c r="Q23" s="17">
        <v>0.15518672043020867</v>
      </c>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row>
    <row r="24" spans="1:849" s="3" customFormat="1" ht="14.25" customHeight="1">
      <c r="A24" s="1"/>
      <c r="B24" s="13">
        <v>2016</v>
      </c>
      <c r="C24" s="14">
        <f t="shared" ref="C24:C31" si="0">D24+E24</f>
        <v>10999243</v>
      </c>
      <c r="D24" s="14">
        <v>10381491</v>
      </c>
      <c r="E24" s="14">
        <v>617752</v>
      </c>
      <c r="F24" s="15"/>
      <c r="G24" s="15">
        <v>1489413</v>
      </c>
      <c r="H24" s="15">
        <v>1400179</v>
      </c>
      <c r="I24" s="15">
        <v>89234</v>
      </c>
      <c r="J24" s="15"/>
      <c r="K24" s="15">
        <v>9509830</v>
      </c>
      <c r="L24" s="15">
        <v>8981312</v>
      </c>
      <c r="M24" s="14">
        <v>528518</v>
      </c>
      <c r="N24" s="48"/>
      <c r="O24" s="17">
        <v>0.13541050052262688</v>
      </c>
      <c r="P24" s="17">
        <v>0.13487263053062418</v>
      </c>
      <c r="Q24" s="17">
        <v>0.14444955257125838</v>
      </c>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row>
    <row r="25" spans="1:849" s="3" customFormat="1" ht="14.25" customHeight="1">
      <c r="A25" s="1"/>
      <c r="B25" s="13">
        <v>2017</v>
      </c>
      <c r="C25" s="14">
        <f t="shared" si="0"/>
        <v>10241449</v>
      </c>
      <c r="D25" s="14">
        <v>9681913</v>
      </c>
      <c r="E25" s="14">
        <v>559536</v>
      </c>
      <c r="F25" s="15"/>
      <c r="G25" s="15">
        <v>1469789</v>
      </c>
      <c r="H25" s="15">
        <v>1385744</v>
      </c>
      <c r="I25" s="15">
        <v>84045</v>
      </c>
      <c r="J25" s="15"/>
      <c r="K25" s="15">
        <v>8771660</v>
      </c>
      <c r="L25" s="15">
        <v>8296169</v>
      </c>
      <c r="M25" s="14">
        <v>475491</v>
      </c>
      <c r="N25" s="48"/>
      <c r="O25" s="19">
        <v>0.1435137742715899</v>
      </c>
      <c r="P25" s="19">
        <v>0.14312708655820394</v>
      </c>
      <c r="Q25" s="19">
        <v>0.15020481255897744</v>
      </c>
      <c r="R25" s="1"/>
      <c r="S25" s="93"/>
      <c r="T25" s="93"/>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row>
    <row r="26" spans="1:849" s="3" customFormat="1">
      <c r="A26" s="1"/>
      <c r="B26" s="13">
        <v>2018</v>
      </c>
      <c r="C26" s="14">
        <f t="shared" si="0"/>
        <v>9561583</v>
      </c>
      <c r="D26" s="14">
        <v>9028026</v>
      </c>
      <c r="E26" s="16">
        <v>533557</v>
      </c>
      <c r="F26" s="48"/>
      <c r="G26" s="15">
        <v>1447321</v>
      </c>
      <c r="H26" s="18">
        <v>1372420</v>
      </c>
      <c r="I26" s="16">
        <v>74901</v>
      </c>
      <c r="J26" s="48"/>
      <c r="K26" s="15">
        <v>8114262</v>
      </c>
      <c r="L26" s="15">
        <v>7655606</v>
      </c>
      <c r="M26" s="14">
        <v>458656</v>
      </c>
      <c r="N26" s="16"/>
      <c r="O26" s="19">
        <v>0.15136834559716733</v>
      </c>
      <c r="P26" s="19">
        <v>0.15201772790641055</v>
      </c>
      <c r="Q26" s="19">
        <v>0.14038050292658516</v>
      </c>
      <c r="R26" s="93"/>
      <c r="S26" s="93"/>
      <c r="T26" s="93"/>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row>
    <row r="27" spans="1:849" ht="16.5" customHeight="1">
      <c r="B27" s="13">
        <v>2019</v>
      </c>
      <c r="C27" s="14">
        <f t="shared" si="0"/>
        <v>9204490</v>
      </c>
      <c r="D27" s="14">
        <v>8742068</v>
      </c>
      <c r="E27" s="16">
        <v>462422</v>
      </c>
      <c r="G27" s="18">
        <f>+H27+I27</f>
        <v>1525693</v>
      </c>
      <c r="H27" s="18">
        <v>1471148</v>
      </c>
      <c r="I27" s="16">
        <v>54545</v>
      </c>
      <c r="K27" s="15">
        <f>+L27+M27</f>
        <v>7678797</v>
      </c>
      <c r="L27" s="15">
        <v>7270920</v>
      </c>
      <c r="M27" s="15">
        <v>407877</v>
      </c>
      <c r="N27" s="6"/>
      <c r="O27" s="19">
        <f>+G27/C27</f>
        <v>0.16575529985909052</v>
      </c>
      <c r="P27" s="19">
        <f>+H27/D27</f>
        <v>0.16828375162490156</v>
      </c>
      <c r="Q27" s="19">
        <f>+I27/E27</f>
        <v>0.11795502809122403</v>
      </c>
    </row>
    <row r="28" spans="1:849" ht="16.5" customHeight="1">
      <c r="B28" s="13">
        <v>2020</v>
      </c>
      <c r="C28" s="14">
        <f t="shared" si="0"/>
        <v>4253736</v>
      </c>
      <c r="D28" s="14">
        <v>4013210</v>
      </c>
      <c r="E28" s="16">
        <v>240526</v>
      </c>
      <c r="G28" s="18">
        <f>+H28+I28</f>
        <v>989223</v>
      </c>
      <c r="H28" s="18">
        <v>960095</v>
      </c>
      <c r="I28" s="16">
        <v>29128</v>
      </c>
      <c r="K28" s="15">
        <f>L28+M28</f>
        <v>3264513</v>
      </c>
      <c r="L28" s="15">
        <v>3053115</v>
      </c>
      <c r="M28" s="15">
        <v>211398</v>
      </c>
      <c r="N28" s="6"/>
      <c r="O28" s="19">
        <f t="shared" ref="O28:O29" si="1">+G28/C28</f>
        <v>0.23255392436201966</v>
      </c>
      <c r="P28" s="19">
        <f t="shared" ref="P28:P29" si="2">+H28/D28</f>
        <v>0.23923368076925952</v>
      </c>
      <c r="Q28" s="19">
        <f t="shared" ref="Q28:Q29" si="3">+I28/E28</f>
        <v>0.12110125308698436</v>
      </c>
    </row>
    <row r="29" spans="1:849" ht="16.5" customHeight="1">
      <c r="B29" s="220">
        <v>2021</v>
      </c>
      <c r="C29" s="221">
        <f t="shared" si="0"/>
        <v>3077152</v>
      </c>
      <c r="D29" s="221">
        <v>2792083</v>
      </c>
      <c r="E29" s="222">
        <v>285069</v>
      </c>
      <c r="F29" s="207"/>
      <c r="G29" s="223">
        <f>H29+I29</f>
        <v>951387</v>
      </c>
      <c r="H29" s="223">
        <v>910790</v>
      </c>
      <c r="I29" s="222">
        <v>40597</v>
      </c>
      <c r="J29" s="207"/>
      <c r="K29" s="224">
        <f>L29+M29</f>
        <v>2125765</v>
      </c>
      <c r="L29" s="224">
        <v>1881293</v>
      </c>
      <c r="M29" s="224">
        <v>244472</v>
      </c>
      <c r="N29" s="225"/>
      <c r="O29" s="226">
        <f t="shared" si="1"/>
        <v>0.30917777217375025</v>
      </c>
      <c r="P29" s="226">
        <f t="shared" si="2"/>
        <v>0.32620448604142499</v>
      </c>
      <c r="Q29" s="226">
        <f t="shared" si="3"/>
        <v>0.14241113554963886</v>
      </c>
    </row>
    <row r="30" spans="1:849" ht="16.5" customHeight="1">
      <c r="B30" s="227">
        <v>2022</v>
      </c>
      <c r="C30" s="228">
        <f t="shared" si="0"/>
        <v>7308568</v>
      </c>
      <c r="D30" s="228">
        <v>6815120</v>
      </c>
      <c r="E30" s="229">
        <v>493448</v>
      </c>
      <c r="F30" s="230"/>
      <c r="G30" s="231" t="s">
        <v>654</v>
      </c>
      <c r="H30" s="231" t="s">
        <v>654</v>
      </c>
      <c r="I30" s="229" t="s">
        <v>654</v>
      </c>
      <c r="J30" s="230"/>
      <c r="K30" s="231" t="s">
        <v>654</v>
      </c>
      <c r="L30" s="231" t="s">
        <v>654</v>
      </c>
      <c r="M30" s="229" t="s">
        <v>654</v>
      </c>
      <c r="N30" s="232"/>
      <c r="O30" s="231" t="s">
        <v>654</v>
      </c>
      <c r="P30" s="231" t="s">
        <v>654</v>
      </c>
      <c r="Q30" s="229" t="s">
        <v>654</v>
      </c>
    </row>
    <row r="31" spans="1:849" ht="5.45" customHeight="1">
      <c r="B31" s="13"/>
      <c r="C31" s="14">
        <f t="shared" si="0"/>
        <v>0</v>
      </c>
      <c r="D31" s="14"/>
      <c r="E31" s="16"/>
      <c r="G31" s="18"/>
      <c r="H31" s="18"/>
      <c r="I31" s="16"/>
      <c r="K31" s="15"/>
      <c r="L31" s="15"/>
      <c r="M31" s="15"/>
      <c r="N31" s="6"/>
      <c r="O31" s="19"/>
      <c r="P31" s="19"/>
      <c r="Q31" s="19"/>
    </row>
    <row r="32" spans="1:849" ht="16.5" customHeight="1">
      <c r="B32" s="81" t="s">
        <v>73</v>
      </c>
      <c r="C32" s="21"/>
      <c r="D32" s="22"/>
      <c r="E32" s="23"/>
      <c r="F32" s="24"/>
      <c r="G32" s="25"/>
      <c r="H32" s="26"/>
      <c r="I32" s="23"/>
      <c r="J32" s="24"/>
      <c r="K32" s="25"/>
      <c r="L32" s="26"/>
      <c r="M32" s="23"/>
      <c r="N32" s="23"/>
      <c r="O32" s="27"/>
      <c r="P32" s="27"/>
      <c r="Q32" s="27"/>
    </row>
    <row r="33" spans="2:17" ht="79.5" customHeight="1">
      <c r="B33" s="76" t="s">
        <v>311</v>
      </c>
      <c r="C33" s="76"/>
      <c r="D33" s="76"/>
      <c r="E33" s="76"/>
      <c r="F33" s="76"/>
      <c r="G33" s="76"/>
      <c r="H33" s="76"/>
      <c r="I33" s="76"/>
      <c r="J33" s="76"/>
      <c r="K33" s="76"/>
      <c r="L33" s="76"/>
      <c r="M33" s="76"/>
      <c r="N33" s="76"/>
      <c r="O33" s="76"/>
      <c r="P33" s="76"/>
      <c r="Q33" s="76"/>
    </row>
    <row r="34" spans="2:17" ht="77.25">
      <c r="B34" s="159" t="s">
        <v>536</v>
      </c>
      <c r="C34" s="158"/>
      <c r="D34" s="158"/>
      <c r="E34" s="158"/>
      <c r="F34" s="158"/>
      <c r="G34" s="158"/>
      <c r="H34" s="158"/>
      <c r="I34" s="158"/>
      <c r="J34" s="158"/>
      <c r="K34" s="158"/>
      <c r="L34" s="158"/>
      <c r="M34" s="158"/>
      <c r="N34" s="158"/>
      <c r="O34" s="158"/>
      <c r="P34" s="158"/>
      <c r="Q34" s="158"/>
    </row>
    <row r="35" spans="2:17" ht="77.25">
      <c r="B35" s="142" t="s">
        <v>526</v>
      </c>
      <c r="C35" s="142"/>
      <c r="D35" s="142"/>
      <c r="E35" s="142"/>
      <c r="F35" s="142"/>
      <c r="G35" s="142"/>
      <c r="H35" s="142"/>
      <c r="I35" s="142"/>
      <c r="J35" s="142"/>
      <c r="K35" s="142"/>
      <c r="L35" s="142"/>
      <c r="M35" s="142"/>
      <c r="N35" s="142"/>
      <c r="O35" s="142"/>
      <c r="P35" s="142"/>
      <c r="Q35" s="142"/>
    </row>
    <row r="36" spans="2:17" ht="25.5">
      <c r="B36" s="142" t="s">
        <v>655</v>
      </c>
      <c r="C36" s="142"/>
      <c r="D36" s="142"/>
      <c r="E36" s="142"/>
      <c r="F36" s="142"/>
      <c r="G36" s="142"/>
      <c r="H36" s="142"/>
      <c r="I36" s="142"/>
      <c r="J36" s="142"/>
      <c r="K36" s="142"/>
      <c r="L36" s="142"/>
      <c r="M36" s="142"/>
      <c r="N36" s="142"/>
      <c r="O36" s="142"/>
      <c r="P36" s="142"/>
      <c r="Q36" s="142"/>
    </row>
    <row r="37" spans="2:17" ht="3.75" customHeight="1">
      <c r="B37" s="24"/>
      <c r="C37" s="24"/>
      <c r="D37" s="24"/>
      <c r="E37" s="24"/>
      <c r="F37" s="24"/>
      <c r="G37" s="24"/>
      <c r="H37" s="24"/>
      <c r="I37" s="24"/>
      <c r="J37" s="24"/>
      <c r="K37" s="24"/>
      <c r="L37" s="24"/>
      <c r="M37" s="24"/>
      <c r="N37" s="24"/>
      <c r="O37" s="24"/>
      <c r="P37" s="24"/>
      <c r="Q37" s="24"/>
    </row>
    <row r="38" spans="2:17" ht="154.5" customHeight="1">
      <c r="B38" s="142" t="s">
        <v>585</v>
      </c>
      <c r="C38" s="149"/>
      <c r="D38" s="149"/>
      <c r="E38" s="149"/>
      <c r="F38" s="149"/>
      <c r="G38" s="149"/>
      <c r="H38" s="149"/>
      <c r="I38" s="149"/>
      <c r="J38" s="149"/>
      <c r="K38" s="149"/>
      <c r="L38" s="149"/>
      <c r="M38" s="149"/>
      <c r="N38" s="149"/>
      <c r="O38" s="149"/>
      <c r="P38" s="149"/>
      <c r="Q38" s="149"/>
    </row>
    <row r="39" spans="2:17" s="24" customFormat="1" ht="89.25">
      <c r="B39" s="206" t="s">
        <v>611</v>
      </c>
      <c r="C39" s="160"/>
      <c r="D39" s="160"/>
      <c r="E39" s="160"/>
      <c r="F39" s="160"/>
      <c r="G39" s="160"/>
      <c r="H39" s="160"/>
      <c r="I39" s="160"/>
      <c r="J39" s="160"/>
      <c r="K39" s="160"/>
      <c r="L39" s="80"/>
      <c r="M39" s="80"/>
      <c r="N39" s="80"/>
      <c r="O39" s="80"/>
      <c r="P39" s="80"/>
      <c r="Q39" s="80"/>
    </row>
    <row r="40" spans="2:17">
      <c r="B40" s="38"/>
      <c r="C40" s="38"/>
      <c r="D40" s="38"/>
      <c r="E40" s="38"/>
      <c r="F40" s="38"/>
      <c r="G40" s="38"/>
      <c r="H40" s="38"/>
      <c r="I40" s="38"/>
      <c r="J40" s="38"/>
      <c r="K40" s="38"/>
      <c r="L40" s="38"/>
      <c r="M40" s="38"/>
      <c r="N40" s="38"/>
      <c r="O40" s="38"/>
      <c r="P40" s="38"/>
      <c r="Q40" s="38"/>
    </row>
    <row r="41" spans="2:17" hidden="1">
      <c r="B41" s="38"/>
      <c r="C41" s="38"/>
      <c r="D41" s="38"/>
      <c r="E41" s="38"/>
      <c r="F41" s="38"/>
      <c r="G41" s="38"/>
      <c r="H41" s="38"/>
      <c r="I41" s="38"/>
      <c r="J41" s="38"/>
      <c r="K41" s="38"/>
      <c r="L41" s="38"/>
      <c r="M41" s="38"/>
      <c r="N41" s="38"/>
      <c r="O41" s="38"/>
      <c r="P41" s="38"/>
      <c r="Q41" s="38"/>
    </row>
    <row r="42" spans="2:17" hidden="1">
      <c r="B42" s="38"/>
      <c r="C42" s="38"/>
      <c r="D42" s="38"/>
      <c r="E42" s="38"/>
      <c r="F42" s="38"/>
      <c r="G42" s="38"/>
      <c r="H42" s="38"/>
      <c r="I42" s="38"/>
      <c r="J42" s="38"/>
      <c r="K42" s="38"/>
      <c r="L42" s="38"/>
      <c r="M42" s="38"/>
      <c r="N42" s="38"/>
      <c r="O42" s="38"/>
      <c r="P42" s="38"/>
      <c r="Q42" s="38"/>
    </row>
    <row r="43" spans="2:17" hidden="1">
      <c r="B43" s="38"/>
      <c r="C43" s="38"/>
      <c r="D43" s="38"/>
      <c r="E43" s="38"/>
      <c r="F43" s="38"/>
      <c r="G43" s="38"/>
      <c r="H43" s="38"/>
      <c r="I43" s="38"/>
      <c r="J43" s="38"/>
      <c r="K43" s="38"/>
      <c r="L43" s="38"/>
      <c r="M43" s="38"/>
      <c r="N43" s="38"/>
      <c r="O43" s="38"/>
      <c r="P43" s="38"/>
      <c r="Q43" s="38"/>
    </row>
    <row r="44" spans="2:17"/>
  </sheetData>
  <mergeCells count="6">
    <mergeCell ref="B3:B4"/>
    <mergeCell ref="G2:Q2"/>
    <mergeCell ref="C3:E3"/>
    <mergeCell ref="G3:I3"/>
    <mergeCell ref="O3:Q3"/>
    <mergeCell ref="K3:M3"/>
  </mergeCells>
  <hyperlinks>
    <hyperlink ref="B39" r:id="rId1" display="https://travel.state.gov/content/travel/en/legal/visa-law0/visa-statistics/annual-reports.html"/>
    <hyperlink ref="R3" location="Índice!A1" display="Regresar"/>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94"/>
  <sheetViews>
    <sheetView tabSelected="1" zoomScaleNormal="100" workbookViewId="0">
      <pane xSplit="2" ySplit="7" topLeftCell="D8" activePane="bottomRight" state="frozen"/>
      <selection pane="topRight" activeCell="C1" sqref="C1"/>
      <selection pane="bottomLeft" activeCell="A8" sqref="A8"/>
      <selection pane="bottomRight"/>
    </sheetView>
  </sheetViews>
  <sheetFormatPr baseColWidth="10" defaultColWidth="0" defaultRowHeight="18" zeroHeight="1"/>
  <cols>
    <col min="1" max="1" width="2.85546875" style="1" customWidth="1"/>
    <col min="2" max="2" width="77.140625" style="1" customWidth="1"/>
    <col min="3" max="24" width="11.42578125" style="1" customWidth="1"/>
    <col min="25" max="25" width="13.140625" style="61" customWidth="1"/>
    <col min="26" max="29" width="11.42578125" style="61" customWidth="1"/>
    <col min="30" max="30" width="11.42578125" style="1" customWidth="1"/>
    <col min="31" max="31" width="2.85546875" style="1" customWidth="1"/>
    <col min="32" max="47" width="0" style="1" hidden="1" customWidth="1"/>
    <col min="48" max="16384" width="11.42578125" style="1" hidden="1"/>
  </cols>
  <sheetData>
    <row r="1" spans="2:47" ht="18" customHeight="1">
      <c r="C1" s="7"/>
      <c r="D1" s="7"/>
      <c r="E1" s="7"/>
      <c r="F1" s="7"/>
      <c r="G1" s="7"/>
      <c r="H1" s="7"/>
      <c r="I1" s="7"/>
      <c r="J1" s="7"/>
      <c r="K1" s="7"/>
      <c r="L1" s="7"/>
      <c r="M1" s="7"/>
      <c r="N1" s="7"/>
      <c r="O1" s="7"/>
      <c r="P1" s="7"/>
      <c r="Q1" s="7"/>
      <c r="R1" s="7"/>
      <c r="S1" s="7"/>
      <c r="T1" s="7"/>
      <c r="U1" s="7"/>
      <c r="V1" s="7"/>
      <c r="W1" s="7"/>
      <c r="X1" s="7"/>
      <c r="Y1" s="7"/>
      <c r="Z1" s="7"/>
      <c r="AA1" s="7"/>
      <c r="AB1" s="7"/>
      <c r="AC1" s="7"/>
    </row>
    <row r="2" spans="2:47" ht="22.5" customHeight="1">
      <c r="B2" s="7"/>
      <c r="C2" s="7"/>
      <c r="D2" s="7"/>
      <c r="E2" s="7"/>
      <c r="F2" s="7"/>
      <c r="G2" s="283" t="s">
        <v>622</v>
      </c>
      <c r="H2" s="283"/>
      <c r="I2" s="283"/>
      <c r="J2" s="283"/>
      <c r="K2" s="283"/>
      <c r="L2" s="283"/>
      <c r="M2" s="283"/>
      <c r="N2" s="283"/>
      <c r="O2" s="283"/>
      <c r="P2" s="283"/>
      <c r="Q2" s="283"/>
      <c r="R2" s="283"/>
      <c r="S2" s="283"/>
      <c r="T2" s="283"/>
      <c r="U2" s="283"/>
      <c r="V2" s="283"/>
      <c r="W2" s="283"/>
      <c r="X2" s="283"/>
      <c r="Y2" s="283"/>
      <c r="Z2" s="283"/>
      <c r="AA2" s="128"/>
      <c r="AB2" s="128"/>
      <c r="AC2" s="128"/>
    </row>
    <row r="3" spans="2:47" ht="18" customHeight="1">
      <c r="B3" s="7"/>
      <c r="C3" s="7"/>
      <c r="D3" s="7"/>
      <c r="E3" s="7"/>
      <c r="F3" s="7"/>
      <c r="G3" s="283"/>
      <c r="H3" s="283"/>
      <c r="I3" s="283"/>
      <c r="J3" s="283"/>
      <c r="K3" s="283"/>
      <c r="L3" s="283"/>
      <c r="M3" s="283"/>
      <c r="N3" s="283"/>
      <c r="O3" s="283"/>
      <c r="P3" s="283"/>
      <c r="Q3" s="283"/>
      <c r="R3" s="283"/>
      <c r="S3" s="283"/>
      <c r="T3" s="283"/>
      <c r="U3" s="283"/>
      <c r="V3" s="283"/>
      <c r="W3" s="283"/>
      <c r="X3" s="283"/>
      <c r="Y3" s="283"/>
      <c r="Z3" s="283"/>
      <c r="AA3" s="128"/>
      <c r="AB3" s="128"/>
      <c r="AC3" s="128"/>
    </row>
    <row r="4" spans="2:47" ht="15.75" customHeight="1">
      <c r="B4" s="82"/>
      <c r="C4" s="7"/>
      <c r="D4" s="7"/>
      <c r="E4" s="7"/>
      <c r="F4" s="7"/>
      <c r="G4" s="7"/>
      <c r="H4" s="7"/>
      <c r="I4" s="7"/>
      <c r="J4" s="7"/>
      <c r="K4" s="7"/>
      <c r="L4" s="7"/>
      <c r="M4" s="7"/>
      <c r="N4" s="7"/>
      <c r="O4" s="7"/>
      <c r="P4" s="7"/>
      <c r="Q4" s="7"/>
      <c r="R4" s="7"/>
      <c r="S4" s="7"/>
      <c r="T4" s="7"/>
      <c r="U4" s="7"/>
      <c r="V4" s="7"/>
      <c r="W4" s="7"/>
      <c r="X4" s="7"/>
      <c r="Y4" s="7"/>
      <c r="Z4" s="7"/>
      <c r="AA4" s="7"/>
      <c r="AB4" s="7"/>
      <c r="AC4" s="7"/>
    </row>
    <row r="5" spans="2:47">
      <c r="B5" s="285" t="s">
        <v>537</v>
      </c>
      <c r="C5" s="287" t="s">
        <v>284</v>
      </c>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row>
    <row r="6" spans="2:47" ht="30" customHeight="1">
      <c r="B6" s="286"/>
      <c r="C6" s="235">
        <v>1996</v>
      </c>
      <c r="D6" s="236">
        <v>1997</v>
      </c>
      <c r="E6" s="236">
        <v>1998</v>
      </c>
      <c r="F6" s="236">
        <v>1999</v>
      </c>
      <c r="G6" s="236">
        <v>2000</v>
      </c>
      <c r="H6" s="236">
        <v>2001</v>
      </c>
      <c r="I6" s="236">
        <v>2002</v>
      </c>
      <c r="J6" s="236">
        <v>2003</v>
      </c>
      <c r="K6" s="236" t="s">
        <v>582</v>
      </c>
      <c r="L6" s="236" t="s">
        <v>583</v>
      </c>
      <c r="M6" s="236">
        <v>2006</v>
      </c>
      <c r="N6" s="236">
        <v>2007</v>
      </c>
      <c r="O6" s="236">
        <v>2008</v>
      </c>
      <c r="P6" s="236">
        <v>2009</v>
      </c>
      <c r="Q6" s="236">
        <v>2010</v>
      </c>
      <c r="R6" s="236">
        <v>2011</v>
      </c>
      <c r="S6" s="236">
        <v>2012</v>
      </c>
      <c r="T6" s="236">
        <v>2013</v>
      </c>
      <c r="U6" s="236">
        <v>2014</v>
      </c>
      <c r="V6" s="236">
        <v>2015</v>
      </c>
      <c r="W6" s="236">
        <v>2016</v>
      </c>
      <c r="X6" s="236">
        <v>2017</v>
      </c>
      <c r="Y6" s="236">
        <v>2018</v>
      </c>
      <c r="Z6" s="236">
        <v>2019</v>
      </c>
      <c r="AA6" s="236">
        <v>2020</v>
      </c>
      <c r="AB6" s="236">
        <v>2021</v>
      </c>
      <c r="AC6" s="236">
        <v>2022</v>
      </c>
      <c r="AD6" s="161" t="s">
        <v>584</v>
      </c>
    </row>
    <row r="7" spans="2:47">
      <c r="B7" s="134" t="s">
        <v>298</v>
      </c>
      <c r="C7" s="135">
        <f t="shared" ref="C7:AC7" si="0">SUM(C9,C22,C48,C63,C71)</f>
        <v>423440</v>
      </c>
      <c r="D7" s="135">
        <f t="shared" si="0"/>
        <v>416919</v>
      </c>
      <c r="E7" s="135">
        <f t="shared" si="0"/>
        <v>375684</v>
      </c>
      <c r="F7" s="135">
        <f t="shared" si="0"/>
        <v>413662</v>
      </c>
      <c r="G7" s="135">
        <f t="shared" si="0"/>
        <v>413521</v>
      </c>
      <c r="H7" s="135">
        <f t="shared" si="0"/>
        <v>406080</v>
      </c>
      <c r="I7" s="135">
        <f t="shared" si="0"/>
        <v>389157</v>
      </c>
      <c r="J7" s="135">
        <f t="shared" si="0"/>
        <v>364768</v>
      </c>
      <c r="K7" s="135">
        <f t="shared" si="0"/>
        <v>379402</v>
      </c>
      <c r="L7" s="135">
        <f t="shared" si="0"/>
        <v>402247</v>
      </c>
      <c r="M7" s="135">
        <f t="shared" si="0"/>
        <v>449103</v>
      </c>
      <c r="N7" s="135">
        <f t="shared" si="0"/>
        <v>434411</v>
      </c>
      <c r="O7" s="135">
        <f t="shared" si="0"/>
        <v>470099</v>
      </c>
      <c r="P7" s="135">
        <f t="shared" si="0"/>
        <v>468770</v>
      </c>
      <c r="Q7" s="135">
        <f t="shared" si="0"/>
        <v>482052</v>
      </c>
      <c r="R7" s="135">
        <f t="shared" si="0"/>
        <v>476249</v>
      </c>
      <c r="S7" s="135">
        <f t="shared" si="0"/>
        <v>482300</v>
      </c>
      <c r="T7" s="135">
        <f t="shared" si="0"/>
        <v>473115</v>
      </c>
      <c r="U7" s="135">
        <f t="shared" si="0"/>
        <v>467370</v>
      </c>
      <c r="V7" s="135">
        <f t="shared" si="0"/>
        <v>531463</v>
      </c>
      <c r="W7" s="135">
        <f t="shared" si="0"/>
        <v>617752</v>
      </c>
      <c r="X7" s="135">
        <f t="shared" si="0"/>
        <v>559536</v>
      </c>
      <c r="Y7" s="135">
        <f t="shared" si="0"/>
        <v>533557</v>
      </c>
      <c r="Z7" s="135">
        <f t="shared" si="0"/>
        <v>462422</v>
      </c>
      <c r="AA7" s="135">
        <f t="shared" si="0"/>
        <v>240526</v>
      </c>
      <c r="AB7" s="135">
        <f t="shared" si="0"/>
        <v>285069</v>
      </c>
      <c r="AC7" s="135">
        <f t="shared" si="0"/>
        <v>493448</v>
      </c>
    </row>
    <row r="8" spans="2:47" ht="3.75" customHeight="1">
      <c r="B8" s="234"/>
      <c r="C8" s="8"/>
      <c r="D8" s="8"/>
      <c r="E8" s="8"/>
      <c r="F8" s="8"/>
      <c r="G8" s="8"/>
      <c r="H8" s="8"/>
      <c r="I8" s="8"/>
      <c r="J8" s="8"/>
      <c r="K8" s="8"/>
      <c r="L8" s="8"/>
      <c r="M8" s="8"/>
      <c r="N8" s="8"/>
      <c r="O8" s="8"/>
      <c r="P8" s="8"/>
      <c r="Q8" s="8"/>
      <c r="R8" s="8"/>
      <c r="S8" s="8"/>
      <c r="T8" s="8"/>
      <c r="U8" s="8"/>
      <c r="V8" s="8"/>
      <c r="W8" s="8"/>
      <c r="X8" s="8"/>
      <c r="Y8" s="8"/>
      <c r="Z8" s="8"/>
      <c r="AA8" s="8"/>
      <c r="AB8" s="8"/>
      <c r="AC8" s="8"/>
    </row>
    <row r="9" spans="2:47">
      <c r="B9" s="136" t="s">
        <v>309</v>
      </c>
      <c r="C9" s="137">
        <f>SUM(C11,C13,C15,C16,C18,C20)</f>
        <v>207734</v>
      </c>
      <c r="D9" s="137">
        <f t="shared" ref="D9:AC9" si="1">SUM(D11,D13,D15,D16,D18,D20)</f>
        <v>170785</v>
      </c>
      <c r="E9" s="137">
        <f t="shared" si="1"/>
        <v>165986</v>
      </c>
      <c r="F9" s="137">
        <f t="shared" si="1"/>
        <v>191393</v>
      </c>
      <c r="G9" s="137">
        <f t="shared" si="1"/>
        <v>181127</v>
      </c>
      <c r="H9" s="137">
        <f t="shared" si="1"/>
        <v>146204</v>
      </c>
      <c r="I9" s="137">
        <f t="shared" si="1"/>
        <v>129414</v>
      </c>
      <c r="J9" s="137">
        <f t="shared" si="1"/>
        <v>131407</v>
      </c>
      <c r="K9" s="137">
        <f t="shared" si="1"/>
        <v>152454</v>
      </c>
      <c r="L9" s="137">
        <f t="shared" si="1"/>
        <v>146279</v>
      </c>
      <c r="M9" s="137">
        <f t="shared" si="1"/>
        <v>139753</v>
      </c>
      <c r="N9" s="137">
        <f t="shared" si="1"/>
        <v>151128</v>
      </c>
      <c r="O9" s="137">
        <f t="shared" si="1"/>
        <v>169896</v>
      </c>
      <c r="P9" s="137">
        <f t="shared" si="1"/>
        <v>176273</v>
      </c>
      <c r="Q9" s="137">
        <f t="shared" si="1"/>
        <v>200567</v>
      </c>
      <c r="R9" s="137">
        <f t="shared" si="1"/>
        <v>192891</v>
      </c>
      <c r="S9" s="137">
        <f t="shared" si="1"/>
        <v>189128</v>
      </c>
      <c r="T9" s="137">
        <f t="shared" si="1"/>
        <v>189020</v>
      </c>
      <c r="U9" s="137">
        <f t="shared" si="1"/>
        <v>197760</v>
      </c>
      <c r="V9" s="137">
        <f t="shared" si="1"/>
        <v>208840</v>
      </c>
      <c r="W9" s="137">
        <f t="shared" si="1"/>
        <v>215498</v>
      </c>
      <c r="X9" s="137">
        <f t="shared" si="1"/>
        <v>212155</v>
      </c>
      <c r="Y9" s="137">
        <f t="shared" si="1"/>
        <v>211641</v>
      </c>
      <c r="Z9" s="137">
        <f t="shared" si="1"/>
        <v>190938</v>
      </c>
      <c r="AA9" s="137">
        <f>SUM(AA11,AA13,AA15,AA16,AA18,AA20)</f>
        <v>90435</v>
      </c>
      <c r="AB9" s="137">
        <f t="shared" si="1"/>
        <v>63858</v>
      </c>
      <c r="AC9" s="137">
        <f t="shared" si="1"/>
        <v>156800</v>
      </c>
      <c r="AD9" s="88"/>
      <c r="AE9" s="88"/>
      <c r="AF9" s="88"/>
      <c r="AG9" s="88"/>
      <c r="AH9" s="87"/>
      <c r="AI9" s="88"/>
      <c r="AJ9" s="88"/>
      <c r="AK9" s="88"/>
      <c r="AL9" s="88"/>
      <c r="AM9" s="88"/>
      <c r="AN9" s="88"/>
      <c r="AO9" s="88"/>
      <c r="AP9" s="88"/>
      <c r="AQ9" s="88"/>
      <c r="AR9" s="88"/>
      <c r="AS9" s="88"/>
      <c r="AT9" s="88"/>
      <c r="AU9" s="87"/>
    </row>
    <row r="10" spans="2:47">
      <c r="B10" s="125" t="s">
        <v>267</v>
      </c>
      <c r="C10" s="28"/>
      <c r="D10" s="28"/>
      <c r="E10" s="28"/>
      <c r="F10" s="28"/>
      <c r="G10" s="28"/>
      <c r="H10" s="28"/>
      <c r="I10" s="28"/>
      <c r="J10" s="28"/>
      <c r="K10" s="28"/>
      <c r="L10" s="28"/>
      <c r="M10" s="28"/>
      <c r="N10" s="28"/>
      <c r="O10" s="28"/>
      <c r="P10" s="28"/>
      <c r="Q10" s="28"/>
      <c r="R10" s="28"/>
      <c r="S10" s="28"/>
      <c r="T10" s="28"/>
      <c r="U10" s="28"/>
      <c r="V10" s="28"/>
      <c r="W10" s="84"/>
      <c r="X10" s="84"/>
      <c r="Y10" s="85"/>
      <c r="Z10" s="85" t="s">
        <v>530</v>
      </c>
      <c r="AA10" s="85"/>
      <c r="AB10" s="85"/>
      <c r="AC10" s="85"/>
      <c r="AD10" s="47"/>
    </row>
    <row r="11" spans="2:47">
      <c r="B11" s="83" t="s">
        <v>314</v>
      </c>
      <c r="C11" s="28">
        <v>15847</v>
      </c>
      <c r="D11" s="28">
        <v>17185</v>
      </c>
      <c r="E11" s="28">
        <v>14353</v>
      </c>
      <c r="F11" s="28">
        <v>18936</v>
      </c>
      <c r="G11" s="28">
        <v>19670</v>
      </c>
      <c r="H11" s="28">
        <v>15871</v>
      </c>
      <c r="I11" s="28">
        <v>15817</v>
      </c>
      <c r="J11" s="28">
        <v>16914</v>
      </c>
      <c r="K11" s="28">
        <v>18991</v>
      </c>
      <c r="L11" s="28">
        <v>18809</v>
      </c>
      <c r="M11" s="28">
        <v>15909</v>
      </c>
      <c r="N11" s="28">
        <v>17128</v>
      </c>
      <c r="O11" s="28">
        <v>20057</v>
      </c>
      <c r="P11" s="28">
        <v>18969</v>
      </c>
      <c r="Q11" s="28">
        <v>25740</v>
      </c>
      <c r="R11" s="28">
        <v>20709</v>
      </c>
      <c r="S11" s="28">
        <v>19577</v>
      </c>
      <c r="T11" s="28">
        <v>22863</v>
      </c>
      <c r="U11" s="28">
        <v>21511</v>
      </c>
      <c r="V11" s="28">
        <v>22346</v>
      </c>
      <c r="W11" s="28">
        <v>21800</v>
      </c>
      <c r="X11" s="28">
        <v>22807</v>
      </c>
      <c r="Y11" s="29">
        <v>25156</v>
      </c>
      <c r="Z11" s="29">
        <v>20858</v>
      </c>
      <c r="AA11" s="29">
        <v>7534</v>
      </c>
      <c r="AB11" s="29">
        <v>6344</v>
      </c>
      <c r="AC11" s="29">
        <v>17045</v>
      </c>
    </row>
    <row r="12" spans="2:47">
      <c r="B12" s="31" t="s">
        <v>268</v>
      </c>
      <c r="C12" s="31"/>
      <c r="D12" s="31"/>
      <c r="E12" s="31"/>
      <c r="F12" s="31"/>
      <c r="G12" s="31"/>
      <c r="H12" s="31"/>
      <c r="I12" s="31"/>
      <c r="J12" s="31"/>
      <c r="K12" s="31"/>
      <c r="L12" s="31"/>
      <c r="M12" s="31"/>
      <c r="N12" s="31"/>
      <c r="O12" s="31"/>
      <c r="P12" s="31"/>
      <c r="Q12" s="31"/>
      <c r="R12" s="31"/>
      <c r="S12" s="31"/>
      <c r="T12" s="31"/>
      <c r="U12" s="31"/>
      <c r="V12" s="31"/>
      <c r="W12" s="31"/>
      <c r="X12" s="31"/>
      <c r="Y12" s="97"/>
      <c r="Z12" s="97"/>
      <c r="AA12" s="97"/>
      <c r="AB12" s="97"/>
      <c r="AC12" s="97"/>
    </row>
    <row r="13" spans="2:47">
      <c r="B13" s="100" t="s">
        <v>285</v>
      </c>
      <c r="C13" s="28">
        <v>41994</v>
      </c>
      <c r="D13" s="28">
        <v>32611</v>
      </c>
      <c r="E13" s="28">
        <v>29796</v>
      </c>
      <c r="F13" s="28">
        <v>45662</v>
      </c>
      <c r="G13" s="28">
        <v>37653</v>
      </c>
      <c r="H13" s="28">
        <v>20661</v>
      </c>
      <c r="I13" s="28">
        <v>14565</v>
      </c>
      <c r="J13" s="28">
        <v>9343</v>
      </c>
      <c r="K13" s="28">
        <v>17160</v>
      </c>
      <c r="L13" s="28">
        <v>16770</v>
      </c>
      <c r="M13" s="28">
        <v>14987</v>
      </c>
      <c r="N13" s="28">
        <v>14602</v>
      </c>
      <c r="O13" s="28">
        <v>25798</v>
      </c>
      <c r="P13" s="28">
        <v>29588</v>
      </c>
      <c r="Q13" s="28">
        <v>32423</v>
      </c>
      <c r="R13" s="28">
        <v>48150</v>
      </c>
      <c r="S13" s="28">
        <v>47980</v>
      </c>
      <c r="T13" s="28">
        <v>49495</v>
      </c>
      <c r="U13" s="28">
        <v>53292</v>
      </c>
      <c r="V13" s="28">
        <v>58583</v>
      </c>
      <c r="W13" s="28">
        <v>64424</v>
      </c>
      <c r="X13" s="28">
        <v>61883</v>
      </c>
      <c r="Y13" s="29">
        <v>59449</v>
      </c>
      <c r="Z13" s="29">
        <v>55210</v>
      </c>
      <c r="AA13" s="29">
        <v>26154</v>
      </c>
      <c r="AB13" s="29">
        <v>26169</v>
      </c>
      <c r="AC13" s="29">
        <v>64813</v>
      </c>
    </row>
    <row r="14" spans="2:47">
      <c r="B14" s="31" t="s">
        <v>269</v>
      </c>
      <c r="C14" s="31"/>
      <c r="D14" s="31"/>
      <c r="E14" s="31"/>
      <c r="F14" s="31"/>
      <c r="G14" s="31"/>
      <c r="H14" s="31"/>
      <c r="I14" s="31"/>
      <c r="J14" s="31"/>
      <c r="K14" s="31"/>
      <c r="L14" s="31"/>
      <c r="M14" s="31"/>
      <c r="N14" s="31"/>
      <c r="O14" s="31"/>
      <c r="P14" s="31"/>
      <c r="Q14" s="31"/>
      <c r="R14" s="31"/>
      <c r="S14" s="31"/>
      <c r="T14" s="31"/>
      <c r="U14" s="31"/>
      <c r="V14" s="31"/>
      <c r="W14" s="31"/>
      <c r="X14" s="31"/>
      <c r="Y14" s="97"/>
      <c r="Z14" s="97"/>
      <c r="AA14" s="97"/>
      <c r="AB14" s="97"/>
      <c r="AC14" s="97"/>
    </row>
    <row r="15" spans="2:47">
      <c r="B15" s="101" t="s">
        <v>286</v>
      </c>
      <c r="C15" s="28">
        <v>30542</v>
      </c>
      <c r="D15" s="28">
        <v>16777</v>
      </c>
      <c r="E15" s="28">
        <v>18147</v>
      </c>
      <c r="F15" s="28">
        <v>21790</v>
      </c>
      <c r="G15" s="28">
        <v>20227</v>
      </c>
      <c r="H15" s="28">
        <v>16464</v>
      </c>
      <c r="I15" s="28">
        <v>11524</v>
      </c>
      <c r="J15" s="28">
        <v>8189</v>
      </c>
      <c r="K15" s="28">
        <v>7877</v>
      </c>
      <c r="L15" s="28">
        <v>9540</v>
      </c>
      <c r="M15" s="28">
        <v>13109</v>
      </c>
      <c r="N15" s="28">
        <v>18078</v>
      </c>
      <c r="O15" s="28">
        <v>19002</v>
      </c>
      <c r="P15" s="28">
        <v>24687</v>
      </c>
      <c r="Q15" s="28">
        <v>20169</v>
      </c>
      <c r="R15" s="28">
        <v>24238</v>
      </c>
      <c r="S15" s="28">
        <v>23277</v>
      </c>
      <c r="T15" s="28">
        <v>20574</v>
      </c>
      <c r="U15" s="28">
        <v>26749</v>
      </c>
      <c r="V15" s="28">
        <v>21614</v>
      </c>
      <c r="W15" s="28">
        <v>22378</v>
      </c>
      <c r="X15" s="28">
        <v>21197</v>
      </c>
      <c r="Y15" s="29">
        <v>21770</v>
      </c>
      <c r="Z15" s="29">
        <v>8680</v>
      </c>
      <c r="AA15" s="170">
        <v>0</v>
      </c>
      <c r="AB15" s="170">
        <v>0</v>
      </c>
      <c r="AC15" s="170">
        <v>4558</v>
      </c>
    </row>
    <row r="16" spans="2:47">
      <c r="B16" s="83" t="s">
        <v>315</v>
      </c>
      <c r="C16" s="28">
        <v>33406</v>
      </c>
      <c r="D16" s="28">
        <v>21368</v>
      </c>
      <c r="E16" s="28">
        <v>17542</v>
      </c>
      <c r="F16" s="28">
        <v>22029</v>
      </c>
      <c r="G16" s="28">
        <v>22866</v>
      </c>
      <c r="H16" s="28">
        <v>17559</v>
      </c>
      <c r="I16" s="28">
        <v>15329</v>
      </c>
      <c r="J16" s="28">
        <v>18064</v>
      </c>
      <c r="K16" s="28">
        <v>22268</v>
      </c>
      <c r="L16" s="28">
        <v>20472</v>
      </c>
      <c r="M16" s="28">
        <v>19435</v>
      </c>
      <c r="N16" s="28">
        <v>19349</v>
      </c>
      <c r="O16" s="28">
        <v>16639</v>
      </c>
      <c r="P16" s="28">
        <v>23157</v>
      </c>
      <c r="Q16" s="28">
        <v>31706</v>
      </c>
      <c r="R16" s="28">
        <v>22739</v>
      </c>
      <c r="S16" s="28">
        <v>20097</v>
      </c>
      <c r="T16" s="28">
        <v>20549</v>
      </c>
      <c r="U16" s="28">
        <v>15137</v>
      </c>
      <c r="V16" s="28">
        <v>22726</v>
      </c>
      <c r="W16" s="84">
        <v>22938</v>
      </c>
      <c r="X16" s="84">
        <v>23819</v>
      </c>
      <c r="Y16" s="85">
        <v>26117</v>
      </c>
      <c r="Z16" s="85">
        <v>22346</v>
      </c>
      <c r="AA16" s="85">
        <v>11183</v>
      </c>
      <c r="AB16" s="85">
        <v>6265</v>
      </c>
      <c r="AC16" s="85">
        <v>15315</v>
      </c>
    </row>
    <row r="17" spans="2:29">
      <c r="B17" s="31" t="s">
        <v>270</v>
      </c>
      <c r="C17" s="31"/>
      <c r="D17" s="31"/>
      <c r="E17" s="31"/>
      <c r="F17" s="31"/>
      <c r="G17" s="31"/>
      <c r="H17" s="31"/>
      <c r="I17" s="31"/>
      <c r="J17" s="31"/>
      <c r="K17" s="31"/>
      <c r="L17" s="31"/>
      <c r="M17" s="31"/>
      <c r="N17" s="31"/>
      <c r="O17" s="31"/>
      <c r="P17" s="31"/>
      <c r="Q17" s="31"/>
      <c r="R17" s="31"/>
      <c r="S17" s="31"/>
      <c r="T17" s="31"/>
      <c r="U17" s="31"/>
      <c r="V17" s="31"/>
      <c r="W17" s="31"/>
      <c r="X17" s="31"/>
      <c r="Y17" s="97"/>
      <c r="Z17" s="97"/>
      <c r="AA17" s="97"/>
      <c r="AB17" s="97"/>
      <c r="AC17" s="97"/>
    </row>
    <row r="18" spans="2:29">
      <c r="B18" s="83" t="s">
        <v>316</v>
      </c>
      <c r="C18" s="28">
        <v>24338</v>
      </c>
      <c r="D18" s="28">
        <v>22117</v>
      </c>
      <c r="E18" s="28">
        <v>22385</v>
      </c>
      <c r="F18" s="28">
        <v>22495</v>
      </c>
      <c r="G18" s="28">
        <v>22092</v>
      </c>
      <c r="H18" s="28">
        <v>18972</v>
      </c>
      <c r="I18" s="28">
        <v>19480</v>
      </c>
      <c r="J18" s="28">
        <v>25677</v>
      </c>
      <c r="K18" s="28">
        <v>23493</v>
      </c>
      <c r="L18" s="28">
        <v>19037</v>
      </c>
      <c r="M18" s="28">
        <v>17570</v>
      </c>
      <c r="N18" s="28">
        <v>18502</v>
      </c>
      <c r="O18" s="28">
        <v>26540</v>
      </c>
      <c r="P18" s="28">
        <v>22049</v>
      </c>
      <c r="Q18" s="28">
        <v>31740</v>
      </c>
      <c r="R18" s="28">
        <v>20598</v>
      </c>
      <c r="S18" s="28">
        <v>19962</v>
      </c>
      <c r="T18" s="28">
        <v>22090</v>
      </c>
      <c r="U18" s="28">
        <v>21931</v>
      </c>
      <c r="V18" s="28">
        <v>23455</v>
      </c>
      <c r="W18" s="28">
        <v>22590</v>
      </c>
      <c r="X18" s="28">
        <v>20716</v>
      </c>
      <c r="Y18" s="29">
        <v>19457</v>
      </c>
      <c r="Z18" s="29">
        <v>23074</v>
      </c>
      <c r="AA18" s="29">
        <v>10749</v>
      </c>
      <c r="AB18" s="29">
        <v>7014</v>
      </c>
      <c r="AC18" s="29">
        <v>16475</v>
      </c>
    </row>
    <row r="19" spans="2:29">
      <c r="B19" s="31" t="s">
        <v>271</v>
      </c>
      <c r="C19" s="31"/>
      <c r="D19" s="31"/>
      <c r="E19" s="31"/>
      <c r="F19" s="31"/>
      <c r="G19" s="31"/>
      <c r="H19" s="31"/>
      <c r="I19" s="31"/>
      <c r="J19" s="31"/>
      <c r="K19" s="31"/>
      <c r="L19" s="31"/>
      <c r="M19" s="31"/>
      <c r="N19" s="31"/>
      <c r="O19" s="31"/>
      <c r="P19" s="31"/>
      <c r="Q19" s="31"/>
      <c r="R19" s="31"/>
      <c r="S19" s="31"/>
      <c r="T19" s="31"/>
      <c r="U19" s="31"/>
      <c r="V19" s="31"/>
      <c r="W19" s="31"/>
      <c r="X19" s="31"/>
      <c r="Y19" s="97"/>
      <c r="Z19" s="97"/>
      <c r="AA19" s="97"/>
      <c r="AB19" s="97"/>
      <c r="AC19" s="97"/>
    </row>
    <row r="20" spans="2:29">
      <c r="B20" s="86" t="s">
        <v>317</v>
      </c>
      <c r="C20" s="28">
        <v>61607</v>
      </c>
      <c r="D20" s="28">
        <v>60727</v>
      </c>
      <c r="E20" s="28">
        <v>63763</v>
      </c>
      <c r="F20" s="28">
        <v>60481</v>
      </c>
      <c r="G20" s="28">
        <v>58619</v>
      </c>
      <c r="H20" s="28">
        <v>56677</v>
      </c>
      <c r="I20" s="28">
        <v>52699</v>
      </c>
      <c r="J20" s="28">
        <v>53220</v>
      </c>
      <c r="K20" s="28">
        <v>62665</v>
      </c>
      <c r="L20" s="28">
        <v>61651</v>
      </c>
      <c r="M20" s="28">
        <v>58743</v>
      </c>
      <c r="N20" s="28">
        <v>63469</v>
      </c>
      <c r="O20" s="28">
        <v>61860</v>
      </c>
      <c r="P20" s="28">
        <v>57823</v>
      </c>
      <c r="Q20" s="28">
        <v>58789</v>
      </c>
      <c r="R20" s="28">
        <v>56457</v>
      </c>
      <c r="S20" s="28">
        <v>58235</v>
      </c>
      <c r="T20" s="28">
        <v>53449</v>
      </c>
      <c r="U20" s="28">
        <v>59140</v>
      </c>
      <c r="V20" s="28">
        <v>60116</v>
      </c>
      <c r="W20" s="28">
        <v>61368</v>
      </c>
      <c r="X20" s="28">
        <v>61733</v>
      </c>
      <c r="Y20" s="29">
        <v>59692</v>
      </c>
      <c r="Z20" s="29">
        <v>60770</v>
      </c>
      <c r="AA20" s="29">
        <v>34815</v>
      </c>
      <c r="AB20" s="29">
        <v>18066</v>
      </c>
      <c r="AC20" s="29">
        <v>38594</v>
      </c>
    </row>
    <row r="21" spans="2:29" ht="3.75" customHeight="1">
      <c r="B21" s="86"/>
      <c r="C21" s="28"/>
      <c r="D21" s="28"/>
      <c r="E21" s="28"/>
      <c r="F21" s="28"/>
      <c r="G21" s="28"/>
      <c r="H21" s="28"/>
      <c r="I21" s="28"/>
      <c r="J21" s="28"/>
      <c r="K21" s="28"/>
      <c r="L21" s="28"/>
      <c r="M21" s="28"/>
      <c r="N21" s="28"/>
      <c r="O21" s="28"/>
      <c r="P21" s="28"/>
      <c r="Q21" s="28"/>
      <c r="R21" s="28"/>
      <c r="S21" s="28"/>
      <c r="T21" s="28"/>
      <c r="U21" s="28"/>
      <c r="V21" s="28"/>
      <c r="W21" s="28"/>
      <c r="X21" s="28"/>
      <c r="Y21" s="29"/>
      <c r="Z21" s="29"/>
      <c r="AA21" s="29"/>
      <c r="AB21" s="29"/>
      <c r="AC21" s="29"/>
    </row>
    <row r="22" spans="2:29">
      <c r="B22" s="139" t="s">
        <v>318</v>
      </c>
      <c r="C22" s="137">
        <f t="shared" ref="C22:Y22" si="2">SUM(C24,C26,C28,C29,C31,C32,C33,C34,C35,C36,C37,C38,C39,C40,C43,C44,C45,C46)</f>
        <v>22769</v>
      </c>
      <c r="D22" s="137">
        <f t="shared" si="2"/>
        <v>20898</v>
      </c>
      <c r="E22" s="137">
        <f t="shared" si="2"/>
        <v>15815</v>
      </c>
      <c r="F22" s="137">
        <f t="shared" si="2"/>
        <v>15455</v>
      </c>
      <c r="G22" s="137">
        <f t="shared" si="2"/>
        <v>22392</v>
      </c>
      <c r="H22" s="137">
        <f t="shared" si="2"/>
        <v>43129</v>
      </c>
      <c r="I22" s="137">
        <f t="shared" si="2"/>
        <v>39289</v>
      </c>
      <c r="J22" s="137">
        <f t="shared" si="2"/>
        <v>29712</v>
      </c>
      <c r="K22" s="137">
        <f t="shared" si="2"/>
        <v>28656</v>
      </c>
      <c r="L22" s="137">
        <f t="shared" si="2"/>
        <v>21290</v>
      </c>
      <c r="M22" s="137">
        <f t="shared" si="2"/>
        <v>15744</v>
      </c>
      <c r="N22" s="137">
        <f t="shared" si="2"/>
        <v>19722</v>
      </c>
      <c r="O22" s="137">
        <f t="shared" si="2"/>
        <v>13472</v>
      </c>
      <c r="P22" s="137">
        <f t="shared" si="2"/>
        <v>13846</v>
      </c>
      <c r="Q22" s="137">
        <f t="shared" si="2"/>
        <v>12701</v>
      </c>
      <c r="R22" s="137">
        <f t="shared" si="2"/>
        <v>15099</v>
      </c>
      <c r="S22" s="137">
        <f t="shared" si="2"/>
        <v>19137</v>
      </c>
      <c r="T22" s="137">
        <f t="shared" si="2"/>
        <v>21144</v>
      </c>
      <c r="U22" s="137">
        <f t="shared" si="2"/>
        <v>21365</v>
      </c>
      <c r="V22" s="137">
        <f t="shared" si="2"/>
        <v>21613</v>
      </c>
      <c r="W22" s="137">
        <f t="shared" si="2"/>
        <v>25056</v>
      </c>
      <c r="X22" s="137">
        <f t="shared" si="2"/>
        <v>23814</v>
      </c>
      <c r="Y22" s="137">
        <f t="shared" si="2"/>
        <v>27345</v>
      </c>
      <c r="Z22" s="137">
        <f>SUM(Z24,Z26,Z28,Z29,Z31,Z32,Z33,Z34,Z35,Z36,Z37,Z38,Z39,Z40,Z43,Z44,Z45,Z46)</f>
        <v>28538</v>
      </c>
      <c r="AA22" s="137">
        <f>SUM(AA24,AA26,AA28,AA29,AA31,AA32,AA33,AA34,AA35,AA36,AA37,AA38,AA39,AA40,AA43,AA44,AA45,AA46)</f>
        <v>14694</v>
      </c>
      <c r="AB22" s="137">
        <f t="shared" ref="AB22" si="3">SUM(AB24,AB26,AB28,AB29,AB31,AB32,AB33,AB34,AB35,AB36,AB37,AB38,AB39,AB40,AB43,AB44,AB45,AB46)</f>
        <v>19779</v>
      </c>
      <c r="AC22" s="137">
        <f>SUM(AC24,AC26,AC28,AC29,AC31,AC32,AC33,AC34,AC35,AC36,AC37,AC38,AC39,AC40,AC43,AC44,AC45,AC46,AC41)</f>
        <v>55058</v>
      </c>
    </row>
    <row r="23" spans="2:29">
      <c r="B23" s="99" t="s">
        <v>267</v>
      </c>
      <c r="C23" s="99"/>
      <c r="D23" s="99"/>
      <c r="E23" s="99"/>
      <c r="F23" s="99"/>
      <c r="G23" s="99"/>
      <c r="H23" s="99"/>
      <c r="I23" s="99"/>
      <c r="J23" s="99"/>
      <c r="K23" s="99"/>
      <c r="L23" s="99"/>
      <c r="M23" s="99"/>
      <c r="N23" s="99"/>
      <c r="O23" s="99"/>
      <c r="P23" s="99"/>
      <c r="Q23" s="99"/>
      <c r="R23" s="99"/>
      <c r="S23" s="99"/>
      <c r="T23" s="99"/>
      <c r="U23" s="99"/>
      <c r="V23" s="99"/>
      <c r="W23" s="99"/>
      <c r="X23" s="99"/>
      <c r="Y23" s="127"/>
      <c r="Z23" s="127"/>
      <c r="AA23" s="127"/>
      <c r="AB23" s="127"/>
      <c r="AC23" s="127"/>
    </row>
    <row r="24" spans="2:29">
      <c r="B24" s="86" t="s">
        <v>319</v>
      </c>
      <c r="C24" s="28">
        <v>4173</v>
      </c>
      <c r="D24" s="28">
        <v>3793</v>
      </c>
      <c r="E24" s="28">
        <v>3399</v>
      </c>
      <c r="F24" s="28">
        <v>3233</v>
      </c>
      <c r="G24" s="28">
        <v>5780</v>
      </c>
      <c r="H24" s="28">
        <v>12208</v>
      </c>
      <c r="I24" s="28">
        <v>9485</v>
      </c>
      <c r="J24" s="28">
        <v>6359</v>
      </c>
      <c r="K24" s="28">
        <v>4151</v>
      </c>
      <c r="L24" s="28">
        <v>4671</v>
      </c>
      <c r="M24" s="28">
        <v>4971</v>
      </c>
      <c r="N24" s="28">
        <v>2749</v>
      </c>
      <c r="O24" s="28">
        <v>1549</v>
      </c>
      <c r="P24" s="28">
        <v>1524</v>
      </c>
      <c r="Q24" s="28">
        <v>1971</v>
      </c>
      <c r="R24" s="28">
        <v>1612</v>
      </c>
      <c r="S24" s="28">
        <v>1534</v>
      </c>
      <c r="T24" s="28">
        <v>1722</v>
      </c>
      <c r="U24" s="28">
        <v>1680</v>
      </c>
      <c r="V24" s="28">
        <v>1891</v>
      </c>
      <c r="W24" s="28">
        <v>2361</v>
      </c>
      <c r="X24" s="28">
        <v>2529</v>
      </c>
      <c r="Y24" s="29">
        <v>3854</v>
      </c>
      <c r="Z24" s="29">
        <v>2223</v>
      </c>
      <c r="AA24" s="29">
        <v>1280</v>
      </c>
      <c r="AB24" s="29">
        <v>1248</v>
      </c>
      <c r="AC24" s="29">
        <v>6674</v>
      </c>
    </row>
    <row r="25" spans="2:29">
      <c r="B25" s="99" t="s">
        <v>272</v>
      </c>
      <c r="C25" s="99"/>
      <c r="D25" s="99"/>
      <c r="E25" s="99"/>
      <c r="F25" s="99"/>
      <c r="G25" s="99"/>
      <c r="H25" s="99"/>
      <c r="I25" s="99"/>
      <c r="J25" s="99"/>
      <c r="K25" s="99"/>
      <c r="L25" s="99"/>
      <c r="M25" s="99"/>
      <c r="N25" s="99"/>
      <c r="O25" s="99"/>
      <c r="P25" s="99"/>
      <c r="Q25" s="99"/>
      <c r="R25" s="99"/>
      <c r="S25" s="99"/>
      <c r="T25" s="99"/>
      <c r="U25" s="99"/>
      <c r="V25" s="99"/>
      <c r="W25" s="99"/>
      <c r="X25" s="99"/>
      <c r="Y25" s="127"/>
      <c r="Z25" s="127"/>
      <c r="AA25" s="127"/>
      <c r="AB25" s="127"/>
      <c r="AC25" s="127"/>
    </row>
    <row r="26" spans="2:29" ht="27">
      <c r="B26" s="86" t="s">
        <v>320</v>
      </c>
      <c r="C26" s="28">
        <v>1246</v>
      </c>
      <c r="D26" s="28">
        <v>1120</v>
      </c>
      <c r="E26" s="28">
        <v>991</v>
      </c>
      <c r="F26" s="28">
        <v>853</v>
      </c>
      <c r="G26" s="28">
        <v>1940</v>
      </c>
      <c r="H26" s="28">
        <v>6716</v>
      </c>
      <c r="I26" s="28">
        <v>5192</v>
      </c>
      <c r="J26" s="28">
        <v>2353</v>
      </c>
      <c r="K26" s="28">
        <v>1402</v>
      </c>
      <c r="L26" s="28">
        <v>1478</v>
      </c>
      <c r="M26" s="28">
        <v>931</v>
      </c>
      <c r="N26" s="28">
        <v>1216</v>
      </c>
      <c r="O26" s="28">
        <v>1257</v>
      </c>
      <c r="P26" s="28">
        <v>1270</v>
      </c>
      <c r="Q26" s="28">
        <v>1498</v>
      </c>
      <c r="R26" s="28">
        <v>1686</v>
      </c>
      <c r="S26" s="28">
        <v>1398</v>
      </c>
      <c r="T26" s="28">
        <v>2284</v>
      </c>
      <c r="U26" s="28">
        <v>1880</v>
      </c>
      <c r="V26" s="28">
        <v>1856</v>
      </c>
      <c r="W26" s="28">
        <v>2155</v>
      </c>
      <c r="X26" s="28">
        <v>3223</v>
      </c>
      <c r="Y26" s="29">
        <v>3119</v>
      </c>
      <c r="Z26" s="29">
        <v>3497</v>
      </c>
      <c r="AA26" s="29">
        <v>2236</v>
      </c>
      <c r="AB26" s="29">
        <v>1479</v>
      </c>
      <c r="AC26" s="29">
        <v>5468</v>
      </c>
    </row>
    <row r="27" spans="2:29">
      <c r="B27" s="30" t="s">
        <v>273</v>
      </c>
      <c r="C27" s="28"/>
      <c r="D27" s="28"/>
      <c r="E27" s="28"/>
      <c r="F27" s="28"/>
      <c r="G27" s="28"/>
      <c r="H27" s="28"/>
      <c r="I27" s="28"/>
      <c r="J27" s="28"/>
      <c r="K27" s="28"/>
      <c r="L27" s="28"/>
      <c r="M27" s="28"/>
      <c r="N27" s="28"/>
      <c r="O27" s="28"/>
      <c r="P27" s="28"/>
      <c r="Q27" s="28"/>
      <c r="R27" s="28"/>
      <c r="S27" s="28"/>
      <c r="T27" s="28"/>
      <c r="U27" s="28"/>
      <c r="V27" s="28"/>
      <c r="W27" s="84"/>
      <c r="X27" s="84"/>
      <c r="Y27" s="85"/>
      <c r="Z27" s="85"/>
      <c r="AA27" s="85"/>
      <c r="AB27" s="85"/>
      <c r="AC27" s="85"/>
    </row>
    <row r="28" spans="2:29">
      <c r="B28" s="86" t="s">
        <v>287</v>
      </c>
      <c r="C28" s="28">
        <v>10888</v>
      </c>
      <c r="D28" s="28">
        <v>10068</v>
      </c>
      <c r="E28" s="28">
        <v>6552</v>
      </c>
      <c r="F28" s="28">
        <v>7682</v>
      </c>
      <c r="G28" s="28">
        <v>10793</v>
      </c>
      <c r="H28" s="28">
        <v>20710</v>
      </c>
      <c r="I28" s="28">
        <v>21507</v>
      </c>
      <c r="J28" s="28">
        <v>17772</v>
      </c>
      <c r="K28" s="28">
        <v>20357</v>
      </c>
      <c r="L28" s="28">
        <v>12693</v>
      </c>
      <c r="M28" s="28">
        <v>7025</v>
      </c>
      <c r="N28" s="28">
        <v>12919</v>
      </c>
      <c r="O28" s="28">
        <v>7245</v>
      </c>
      <c r="P28" s="28">
        <v>5714</v>
      </c>
      <c r="Q28" s="28">
        <v>5644</v>
      </c>
      <c r="R28" s="28">
        <v>5560</v>
      </c>
      <c r="S28" s="28">
        <v>6290</v>
      </c>
      <c r="T28" s="28">
        <v>6903</v>
      </c>
      <c r="U28" s="28">
        <v>6246</v>
      </c>
      <c r="V28" s="28">
        <v>6226</v>
      </c>
      <c r="W28" s="28">
        <v>7961</v>
      </c>
      <c r="X28" s="28">
        <v>6964</v>
      </c>
      <c r="Y28" s="29">
        <v>9557</v>
      </c>
      <c r="Z28" s="29">
        <v>11345</v>
      </c>
      <c r="AA28" s="29">
        <v>5678</v>
      </c>
      <c r="AB28" s="29">
        <v>11278</v>
      </c>
      <c r="AC28" s="29">
        <v>27833</v>
      </c>
    </row>
    <row r="29" spans="2:29">
      <c r="B29" s="86" t="s">
        <v>321</v>
      </c>
      <c r="C29" s="28">
        <v>3382</v>
      </c>
      <c r="D29" s="28">
        <v>2729</v>
      </c>
      <c r="E29" s="28">
        <v>2559</v>
      </c>
      <c r="F29" s="28">
        <v>2032</v>
      </c>
      <c r="G29" s="28">
        <v>1789</v>
      </c>
      <c r="H29" s="28">
        <v>1408</v>
      </c>
      <c r="I29" s="28">
        <v>1544</v>
      </c>
      <c r="J29" s="28">
        <v>1928</v>
      </c>
      <c r="K29" s="28">
        <v>1308</v>
      </c>
      <c r="L29" s="28">
        <v>975</v>
      </c>
      <c r="M29" s="28">
        <v>613</v>
      </c>
      <c r="N29" s="28">
        <v>755</v>
      </c>
      <c r="O29" s="28">
        <v>886</v>
      </c>
      <c r="P29" s="28">
        <v>649</v>
      </c>
      <c r="Q29" s="28">
        <v>697</v>
      </c>
      <c r="R29" s="28">
        <v>2002</v>
      </c>
      <c r="S29" s="28">
        <v>2020</v>
      </c>
      <c r="T29" s="28">
        <v>1634</v>
      </c>
      <c r="U29" s="28">
        <v>842</v>
      </c>
      <c r="V29" s="28">
        <v>1114</v>
      </c>
      <c r="W29" s="28">
        <v>2340</v>
      </c>
      <c r="X29" s="28">
        <v>929</v>
      </c>
      <c r="Y29" s="29">
        <v>1190</v>
      </c>
      <c r="Z29" s="29">
        <v>1683</v>
      </c>
      <c r="AA29" s="29">
        <v>1632</v>
      </c>
      <c r="AB29" s="29">
        <v>1021</v>
      </c>
      <c r="AC29" s="29">
        <v>4633</v>
      </c>
    </row>
    <row r="30" spans="2:29">
      <c r="B30" s="99" t="s">
        <v>30</v>
      </c>
      <c r="C30" s="99"/>
      <c r="D30" s="99"/>
      <c r="E30" s="99"/>
      <c r="F30" s="99"/>
      <c r="G30" s="99"/>
      <c r="H30" s="99"/>
      <c r="I30" s="99"/>
      <c r="J30" s="99"/>
      <c r="K30" s="99"/>
      <c r="L30" s="99"/>
      <c r="M30" s="99"/>
      <c r="N30" s="99"/>
      <c r="O30" s="99"/>
      <c r="P30" s="99"/>
      <c r="Q30" s="99"/>
      <c r="R30" s="99"/>
      <c r="S30" s="99"/>
      <c r="T30" s="99"/>
      <c r="U30" s="99"/>
      <c r="V30" s="99"/>
      <c r="W30" s="99"/>
      <c r="X30" s="99"/>
      <c r="Y30" s="127"/>
      <c r="Z30" s="127"/>
      <c r="AA30" s="127"/>
      <c r="AB30" s="127"/>
      <c r="AC30" s="127"/>
    </row>
    <row r="31" spans="2:29">
      <c r="B31" s="86" t="s">
        <v>322</v>
      </c>
      <c r="C31" s="28">
        <v>802</v>
      </c>
      <c r="D31" s="28">
        <v>618</v>
      </c>
      <c r="E31" s="28">
        <v>532</v>
      </c>
      <c r="F31" s="28">
        <v>414</v>
      </c>
      <c r="G31" s="28">
        <v>431</v>
      </c>
      <c r="H31" s="28">
        <v>693</v>
      </c>
      <c r="I31" s="28">
        <v>376</v>
      </c>
      <c r="J31" s="28">
        <v>243</v>
      </c>
      <c r="K31" s="28">
        <v>385</v>
      </c>
      <c r="L31" s="28">
        <v>238</v>
      </c>
      <c r="M31" s="28">
        <v>433</v>
      </c>
      <c r="N31" s="28">
        <v>332</v>
      </c>
      <c r="O31" s="28">
        <v>179</v>
      </c>
      <c r="P31" s="28">
        <v>172</v>
      </c>
      <c r="Q31" s="28">
        <v>285</v>
      </c>
      <c r="R31" s="28">
        <v>248</v>
      </c>
      <c r="S31" s="28">
        <v>182</v>
      </c>
      <c r="T31" s="28">
        <v>250</v>
      </c>
      <c r="U31" s="28">
        <v>236</v>
      </c>
      <c r="V31" s="28">
        <v>181</v>
      </c>
      <c r="W31" s="28">
        <v>108</v>
      </c>
      <c r="X31" s="28">
        <v>203</v>
      </c>
      <c r="Y31" s="29">
        <v>269</v>
      </c>
      <c r="Z31" s="29">
        <v>141</v>
      </c>
      <c r="AA31" s="29">
        <v>165</v>
      </c>
      <c r="AB31" s="29">
        <v>70</v>
      </c>
      <c r="AC31" s="29">
        <v>509</v>
      </c>
    </row>
    <row r="32" spans="2:29" ht="27">
      <c r="B32" s="86" t="s">
        <v>323</v>
      </c>
      <c r="C32" s="28">
        <v>996</v>
      </c>
      <c r="D32" s="28">
        <v>603</v>
      </c>
      <c r="E32" s="28">
        <v>519</v>
      </c>
      <c r="F32" s="28">
        <v>683</v>
      </c>
      <c r="G32" s="28">
        <v>974</v>
      </c>
      <c r="H32" s="28">
        <v>849</v>
      </c>
      <c r="I32" s="28">
        <v>766</v>
      </c>
      <c r="J32" s="28">
        <v>612</v>
      </c>
      <c r="K32" s="28">
        <v>781</v>
      </c>
      <c r="L32" s="28">
        <v>818</v>
      </c>
      <c r="M32" s="28">
        <v>913</v>
      </c>
      <c r="N32" s="28">
        <v>1051</v>
      </c>
      <c r="O32" s="28">
        <v>1126</v>
      </c>
      <c r="P32" s="28">
        <v>1043</v>
      </c>
      <c r="Q32" s="28">
        <v>1144</v>
      </c>
      <c r="R32" s="28">
        <v>906</v>
      </c>
      <c r="S32" s="28">
        <v>871</v>
      </c>
      <c r="T32" s="28">
        <v>928</v>
      </c>
      <c r="U32" s="28">
        <v>1138</v>
      </c>
      <c r="V32" s="28">
        <v>1511</v>
      </c>
      <c r="W32" s="28">
        <v>1529</v>
      </c>
      <c r="X32" s="28">
        <v>1460</v>
      </c>
      <c r="Y32" s="29">
        <v>1439</v>
      </c>
      <c r="Z32" s="29">
        <v>1667</v>
      </c>
      <c r="AA32" s="29">
        <v>1219</v>
      </c>
      <c r="AB32" s="29">
        <v>2624</v>
      </c>
      <c r="AC32" s="29">
        <v>2948</v>
      </c>
    </row>
    <row r="33" spans="2:29" ht="27">
      <c r="B33" s="86" t="s">
        <v>324</v>
      </c>
      <c r="C33" s="28">
        <v>12</v>
      </c>
      <c r="D33" s="28">
        <v>6</v>
      </c>
      <c r="E33" s="28">
        <v>2</v>
      </c>
      <c r="F33" s="170">
        <v>0</v>
      </c>
      <c r="G33" s="28">
        <v>6</v>
      </c>
      <c r="H33" s="28">
        <v>3</v>
      </c>
      <c r="I33" s="28">
        <v>5</v>
      </c>
      <c r="J33" s="170">
        <v>0</v>
      </c>
      <c r="K33" s="170">
        <v>0</v>
      </c>
      <c r="L33" s="170">
        <v>0</v>
      </c>
      <c r="M33" s="170">
        <v>0</v>
      </c>
      <c r="N33" s="170">
        <v>0</v>
      </c>
      <c r="O33" s="170">
        <v>0</v>
      </c>
      <c r="P33" s="170">
        <v>0</v>
      </c>
      <c r="Q33" s="170">
        <v>0</v>
      </c>
      <c r="R33" s="170">
        <v>0</v>
      </c>
      <c r="S33" s="170">
        <v>0</v>
      </c>
      <c r="T33" s="170">
        <v>0</v>
      </c>
      <c r="U33" s="170">
        <v>0</v>
      </c>
      <c r="V33" s="170">
        <v>0</v>
      </c>
      <c r="W33" s="170">
        <v>0</v>
      </c>
      <c r="X33" s="170">
        <v>0</v>
      </c>
      <c r="Y33" s="170">
        <v>0</v>
      </c>
      <c r="Z33" s="170">
        <v>0</v>
      </c>
      <c r="AA33" s="170">
        <v>0</v>
      </c>
      <c r="AB33" s="170">
        <v>0</v>
      </c>
      <c r="AC33" s="170">
        <v>0</v>
      </c>
    </row>
    <row r="34" spans="2:29" ht="27">
      <c r="B34" s="86" t="s">
        <v>325</v>
      </c>
      <c r="C34" s="28">
        <v>33</v>
      </c>
      <c r="D34" s="28">
        <v>37</v>
      </c>
      <c r="E34" s="28">
        <v>10</v>
      </c>
      <c r="F34" s="28">
        <v>5</v>
      </c>
      <c r="G34" s="28">
        <v>12</v>
      </c>
      <c r="H34" s="28">
        <v>8</v>
      </c>
      <c r="I34" s="170">
        <v>0</v>
      </c>
      <c r="J34" s="28">
        <v>2</v>
      </c>
      <c r="K34" s="29">
        <v>2</v>
      </c>
      <c r="L34" s="29">
        <v>2</v>
      </c>
      <c r="M34" s="170">
        <v>0</v>
      </c>
      <c r="N34" s="29">
        <v>1</v>
      </c>
      <c r="O34" s="170">
        <v>0</v>
      </c>
      <c r="P34" s="170">
        <v>0</v>
      </c>
      <c r="Q34" s="29">
        <v>2</v>
      </c>
      <c r="R34" s="170">
        <v>0</v>
      </c>
      <c r="S34" s="170">
        <v>0</v>
      </c>
      <c r="T34" s="170">
        <v>0</v>
      </c>
      <c r="U34" s="170">
        <v>0</v>
      </c>
      <c r="V34" s="170">
        <v>0</v>
      </c>
      <c r="W34" s="170">
        <v>0</v>
      </c>
      <c r="X34" s="170">
        <v>0</v>
      </c>
      <c r="Y34" s="170">
        <v>0</v>
      </c>
      <c r="Z34" s="170">
        <v>0</v>
      </c>
      <c r="AA34" s="170">
        <v>0</v>
      </c>
      <c r="AB34" s="170">
        <v>0</v>
      </c>
      <c r="AC34" s="170">
        <v>0</v>
      </c>
    </row>
    <row r="35" spans="2:29" ht="27">
      <c r="B35" s="86" t="s">
        <v>326</v>
      </c>
      <c r="C35" s="170">
        <v>0</v>
      </c>
      <c r="D35" s="170">
        <v>0</v>
      </c>
      <c r="E35" s="170">
        <v>0</v>
      </c>
      <c r="F35" s="170">
        <v>0</v>
      </c>
      <c r="G35" s="170">
        <v>0</v>
      </c>
      <c r="H35" s="170">
        <v>0</v>
      </c>
      <c r="I35" s="170">
        <v>0</v>
      </c>
      <c r="J35" s="170">
        <v>0</v>
      </c>
      <c r="K35" s="170">
        <v>0</v>
      </c>
      <c r="L35" s="170">
        <v>0</v>
      </c>
      <c r="M35" s="170">
        <v>0</v>
      </c>
      <c r="N35" s="170">
        <v>0</v>
      </c>
      <c r="O35" s="170">
        <v>0</v>
      </c>
      <c r="P35" s="170">
        <v>0</v>
      </c>
      <c r="Q35" s="170">
        <v>0</v>
      </c>
      <c r="R35" s="170">
        <v>0</v>
      </c>
      <c r="S35" s="170">
        <v>0</v>
      </c>
      <c r="T35" s="170">
        <v>0</v>
      </c>
      <c r="U35" s="170">
        <v>0</v>
      </c>
      <c r="V35" s="170">
        <v>0</v>
      </c>
      <c r="W35" s="170">
        <v>0</v>
      </c>
      <c r="X35" s="170">
        <v>0</v>
      </c>
      <c r="Y35" s="170">
        <v>0</v>
      </c>
      <c r="Z35" s="170">
        <v>0</v>
      </c>
      <c r="AA35" s="170">
        <v>0</v>
      </c>
      <c r="AB35" s="170">
        <v>0</v>
      </c>
      <c r="AC35" s="170">
        <v>0</v>
      </c>
    </row>
    <row r="36" spans="2:29">
      <c r="B36" s="86" t="s">
        <v>546</v>
      </c>
      <c r="C36" s="170">
        <v>0</v>
      </c>
      <c r="D36" s="170">
        <v>0</v>
      </c>
      <c r="E36" s="170">
        <v>0</v>
      </c>
      <c r="F36" s="170">
        <v>0</v>
      </c>
      <c r="G36" s="170">
        <v>0</v>
      </c>
      <c r="H36" s="170">
        <v>0</v>
      </c>
      <c r="I36" s="170">
        <v>0</v>
      </c>
      <c r="J36" s="170">
        <v>0</v>
      </c>
      <c r="K36" s="170">
        <v>0</v>
      </c>
      <c r="L36" s="170">
        <v>0</v>
      </c>
      <c r="M36" s="170">
        <v>0</v>
      </c>
      <c r="N36" s="170">
        <v>0</v>
      </c>
      <c r="O36" s="170">
        <v>0</v>
      </c>
      <c r="P36" s="170">
        <v>0</v>
      </c>
      <c r="Q36" s="170">
        <v>0</v>
      </c>
      <c r="R36" s="170">
        <v>0</v>
      </c>
      <c r="S36" s="170">
        <v>0</v>
      </c>
      <c r="T36" s="170">
        <v>0</v>
      </c>
      <c r="U36" s="170">
        <v>0</v>
      </c>
      <c r="V36" s="170">
        <v>0</v>
      </c>
      <c r="W36" s="170">
        <v>0</v>
      </c>
      <c r="X36" s="170">
        <v>0</v>
      </c>
      <c r="Y36" s="170">
        <v>0</v>
      </c>
      <c r="Z36" s="170">
        <v>0</v>
      </c>
      <c r="AA36" s="170">
        <v>0</v>
      </c>
      <c r="AB36" s="170">
        <v>0</v>
      </c>
      <c r="AC36" s="170">
        <v>0</v>
      </c>
    </row>
    <row r="37" spans="2:29" ht="27">
      <c r="B37" s="86" t="s">
        <v>327</v>
      </c>
      <c r="C37" s="28">
        <v>12</v>
      </c>
      <c r="D37" s="28">
        <v>13</v>
      </c>
      <c r="E37" s="28">
        <v>14</v>
      </c>
      <c r="F37" s="28">
        <v>17</v>
      </c>
      <c r="G37" s="28">
        <v>6</v>
      </c>
      <c r="H37" s="28">
        <v>22</v>
      </c>
      <c r="I37" s="28">
        <v>13</v>
      </c>
      <c r="J37" s="28">
        <v>11</v>
      </c>
      <c r="K37" s="28">
        <v>18</v>
      </c>
      <c r="L37" s="28">
        <v>6</v>
      </c>
      <c r="M37" s="28">
        <v>9</v>
      </c>
      <c r="N37" s="28">
        <v>2</v>
      </c>
      <c r="O37" s="28">
        <v>5</v>
      </c>
      <c r="P37" s="28">
        <v>8</v>
      </c>
      <c r="Q37" s="28">
        <v>7</v>
      </c>
      <c r="R37" s="28">
        <v>4</v>
      </c>
      <c r="S37" s="28">
        <v>13</v>
      </c>
      <c r="T37" s="28">
        <v>5</v>
      </c>
      <c r="U37" s="28">
        <v>7</v>
      </c>
      <c r="V37" s="28">
        <v>5</v>
      </c>
      <c r="W37" s="28">
        <v>8</v>
      </c>
      <c r="X37" s="28">
        <v>9</v>
      </c>
      <c r="Y37" s="29">
        <v>6</v>
      </c>
      <c r="Z37" s="29">
        <v>6</v>
      </c>
      <c r="AA37" s="29">
        <v>7</v>
      </c>
      <c r="AB37" s="29">
        <v>2</v>
      </c>
      <c r="AC37" s="29">
        <v>5</v>
      </c>
    </row>
    <row r="38" spans="2:29">
      <c r="B38" s="86" t="s">
        <v>553</v>
      </c>
      <c r="C38" s="170">
        <v>0</v>
      </c>
      <c r="D38" s="170">
        <v>0</v>
      </c>
      <c r="E38" s="170">
        <v>0</v>
      </c>
      <c r="F38" s="170">
        <v>0</v>
      </c>
      <c r="G38" s="170">
        <v>0</v>
      </c>
      <c r="H38" s="170">
        <v>0</v>
      </c>
      <c r="I38" s="170">
        <v>0</v>
      </c>
      <c r="J38" s="170">
        <v>0</v>
      </c>
      <c r="K38" s="170">
        <v>0</v>
      </c>
      <c r="L38" s="170">
        <v>0</v>
      </c>
      <c r="M38" s="170">
        <v>0</v>
      </c>
      <c r="N38" s="170">
        <v>0</v>
      </c>
      <c r="O38" s="170">
        <v>0</v>
      </c>
      <c r="P38" s="170">
        <v>0</v>
      </c>
      <c r="Q38" s="170">
        <v>0</v>
      </c>
      <c r="R38" s="170">
        <v>0</v>
      </c>
      <c r="S38" s="170">
        <v>0</v>
      </c>
      <c r="T38" s="170">
        <v>0</v>
      </c>
      <c r="U38" s="170">
        <v>0</v>
      </c>
      <c r="V38" s="28">
        <v>1</v>
      </c>
      <c r="W38" s="170">
        <v>0</v>
      </c>
      <c r="X38" s="170">
        <v>0</v>
      </c>
      <c r="Y38" s="170">
        <v>0</v>
      </c>
      <c r="Z38" s="170">
        <v>0</v>
      </c>
      <c r="AA38" s="170">
        <v>0</v>
      </c>
      <c r="AB38" s="170">
        <v>0</v>
      </c>
      <c r="AC38" s="170">
        <v>0</v>
      </c>
    </row>
    <row r="39" spans="2:29">
      <c r="B39" s="86" t="s">
        <v>329</v>
      </c>
      <c r="C39" s="28"/>
      <c r="D39" s="28"/>
      <c r="E39" s="28"/>
      <c r="F39" s="28"/>
      <c r="G39" s="28"/>
      <c r="H39" s="28"/>
      <c r="I39" s="28"/>
      <c r="J39" s="28"/>
      <c r="K39" s="29">
        <v>32</v>
      </c>
      <c r="L39" s="95">
        <v>0</v>
      </c>
      <c r="M39" s="28">
        <v>38</v>
      </c>
      <c r="N39" s="28">
        <v>37</v>
      </c>
      <c r="O39" s="28">
        <v>11</v>
      </c>
      <c r="P39" s="28">
        <v>2</v>
      </c>
      <c r="Q39" s="28">
        <v>115</v>
      </c>
      <c r="R39" s="28">
        <v>53</v>
      </c>
      <c r="S39" s="28">
        <v>13</v>
      </c>
      <c r="T39" s="28">
        <v>35</v>
      </c>
      <c r="U39" s="28">
        <v>47</v>
      </c>
      <c r="V39" s="28">
        <v>16</v>
      </c>
      <c r="W39" s="28">
        <v>23</v>
      </c>
      <c r="X39" s="28">
        <v>5</v>
      </c>
      <c r="Y39" s="29">
        <v>26</v>
      </c>
      <c r="Z39" s="29">
        <v>30</v>
      </c>
      <c r="AA39" s="29">
        <v>21</v>
      </c>
      <c r="AB39" s="29">
        <v>7</v>
      </c>
      <c r="AC39" s="29">
        <v>43</v>
      </c>
    </row>
    <row r="40" spans="2:29">
      <c r="B40" s="86" t="s">
        <v>330</v>
      </c>
      <c r="C40" s="28">
        <v>638</v>
      </c>
      <c r="D40" s="28">
        <v>701</v>
      </c>
      <c r="E40" s="28">
        <v>725</v>
      </c>
      <c r="F40" s="28">
        <v>462</v>
      </c>
      <c r="G40" s="28">
        <v>595</v>
      </c>
      <c r="H40" s="28">
        <v>461</v>
      </c>
      <c r="I40" s="28">
        <v>353</v>
      </c>
      <c r="J40" s="28">
        <v>388</v>
      </c>
      <c r="K40" s="28">
        <v>161</v>
      </c>
      <c r="L40" s="28">
        <v>251</v>
      </c>
      <c r="M40" s="28">
        <v>309</v>
      </c>
      <c r="N40" s="28">
        <v>189</v>
      </c>
      <c r="O40" s="28">
        <v>115</v>
      </c>
      <c r="P40" s="28">
        <v>242</v>
      </c>
      <c r="Q40" s="28">
        <v>199</v>
      </c>
      <c r="R40" s="28">
        <v>149</v>
      </c>
      <c r="S40" s="28">
        <v>138</v>
      </c>
      <c r="T40" s="28">
        <v>71</v>
      </c>
      <c r="U40" s="28">
        <v>61</v>
      </c>
      <c r="V40" s="28">
        <v>39</v>
      </c>
      <c r="W40" s="84">
        <v>66</v>
      </c>
      <c r="X40" s="84">
        <v>78</v>
      </c>
      <c r="Y40" s="85">
        <v>78</v>
      </c>
      <c r="Z40" s="85">
        <v>57</v>
      </c>
      <c r="AA40" s="85">
        <v>31</v>
      </c>
      <c r="AB40" s="85">
        <v>27</v>
      </c>
      <c r="AC40" s="85">
        <v>60</v>
      </c>
    </row>
    <row r="41" spans="2:29" ht="15.75" hidden="1" customHeight="1">
      <c r="B41" s="86" t="s">
        <v>625</v>
      </c>
      <c r="C41" s="170">
        <v>0</v>
      </c>
      <c r="D41" s="170">
        <v>0</v>
      </c>
      <c r="E41" s="170">
        <v>0</v>
      </c>
      <c r="F41" s="170">
        <v>0</v>
      </c>
      <c r="G41" s="170">
        <v>0</v>
      </c>
      <c r="H41" s="170">
        <v>0</v>
      </c>
      <c r="I41" s="170">
        <v>0</v>
      </c>
      <c r="J41" s="170">
        <v>0</v>
      </c>
      <c r="K41" s="170">
        <v>0</v>
      </c>
      <c r="L41" s="170">
        <v>0</v>
      </c>
      <c r="M41" s="170">
        <v>0</v>
      </c>
      <c r="N41" s="170">
        <v>0</v>
      </c>
      <c r="O41" s="170">
        <v>0</v>
      </c>
      <c r="P41" s="170">
        <v>0</v>
      </c>
      <c r="Q41" s="170">
        <v>0</v>
      </c>
      <c r="R41" s="170">
        <v>0</v>
      </c>
      <c r="S41" s="170">
        <v>0</v>
      </c>
      <c r="T41" s="170">
        <v>0</v>
      </c>
      <c r="U41" s="170">
        <v>0</v>
      </c>
      <c r="V41" s="170">
        <v>0</v>
      </c>
      <c r="W41" s="170">
        <v>0</v>
      </c>
      <c r="X41" s="170">
        <v>0</v>
      </c>
      <c r="Y41" s="170">
        <v>0</v>
      </c>
      <c r="Z41" s="170">
        <v>0</v>
      </c>
      <c r="AA41" s="170">
        <v>0</v>
      </c>
      <c r="AB41" s="170">
        <v>0</v>
      </c>
      <c r="AC41" s="85">
        <v>3</v>
      </c>
    </row>
    <row r="42" spans="2:29">
      <c r="B42" s="99" t="s">
        <v>31</v>
      </c>
      <c r="C42" s="99"/>
      <c r="D42" s="99"/>
      <c r="E42" s="99"/>
      <c r="F42" s="99"/>
      <c r="G42" s="99"/>
      <c r="H42" s="99"/>
      <c r="I42" s="99"/>
      <c r="J42" s="99"/>
      <c r="K42" s="99"/>
      <c r="L42" s="99"/>
      <c r="M42" s="99"/>
      <c r="N42" s="99"/>
      <c r="O42" s="99"/>
      <c r="P42" s="99"/>
      <c r="Q42" s="99"/>
      <c r="R42" s="99"/>
      <c r="S42" s="99"/>
      <c r="T42" s="99"/>
      <c r="U42" s="99"/>
      <c r="V42" s="99"/>
      <c r="W42" s="99"/>
      <c r="X42" s="99"/>
      <c r="Y42" s="127"/>
      <c r="Z42" s="127"/>
      <c r="AA42" s="127"/>
      <c r="AB42" s="127"/>
      <c r="AC42" s="127"/>
    </row>
    <row r="43" spans="2:29" ht="27">
      <c r="B43" s="86" t="s">
        <v>331</v>
      </c>
      <c r="C43" s="28">
        <v>186</v>
      </c>
      <c r="D43" s="28">
        <v>182</v>
      </c>
      <c r="E43" s="28">
        <v>122</v>
      </c>
      <c r="F43" s="28">
        <v>28</v>
      </c>
      <c r="G43" s="28">
        <v>25</v>
      </c>
      <c r="H43" s="28">
        <v>31</v>
      </c>
      <c r="I43" s="28">
        <v>32</v>
      </c>
      <c r="J43" s="28">
        <v>14</v>
      </c>
      <c r="K43" s="28">
        <v>31</v>
      </c>
      <c r="L43" s="28">
        <v>29</v>
      </c>
      <c r="M43" s="28">
        <v>46</v>
      </c>
      <c r="N43" s="28">
        <v>26</v>
      </c>
      <c r="O43" s="28">
        <v>48</v>
      </c>
      <c r="P43" s="28">
        <v>77</v>
      </c>
      <c r="Q43" s="28">
        <v>105</v>
      </c>
      <c r="R43" s="28">
        <v>103</v>
      </c>
      <c r="S43" s="28">
        <v>77</v>
      </c>
      <c r="T43" s="28">
        <v>104</v>
      </c>
      <c r="U43" s="28">
        <v>59</v>
      </c>
      <c r="V43" s="28">
        <v>24</v>
      </c>
      <c r="W43" s="84">
        <v>103</v>
      </c>
      <c r="X43" s="84">
        <v>136</v>
      </c>
      <c r="Y43" s="85">
        <v>96</v>
      </c>
      <c r="Z43" s="85">
        <v>52</v>
      </c>
      <c r="AA43" s="85">
        <v>28</v>
      </c>
      <c r="AB43" s="85">
        <v>61</v>
      </c>
      <c r="AC43" s="85">
        <v>46</v>
      </c>
    </row>
    <row r="44" spans="2:29" ht="27">
      <c r="B44" s="86" t="s">
        <v>332</v>
      </c>
      <c r="C44" s="28">
        <v>401</v>
      </c>
      <c r="D44" s="28">
        <v>922</v>
      </c>
      <c r="E44" s="28">
        <v>241</v>
      </c>
      <c r="F44" s="28">
        <v>45</v>
      </c>
      <c r="G44" s="28">
        <v>41</v>
      </c>
      <c r="H44" s="28">
        <v>20</v>
      </c>
      <c r="I44" s="28">
        <v>16</v>
      </c>
      <c r="J44" s="28">
        <v>30</v>
      </c>
      <c r="K44" s="28">
        <v>28</v>
      </c>
      <c r="L44" s="28">
        <v>128</v>
      </c>
      <c r="M44" s="28">
        <v>388</v>
      </c>
      <c r="N44" s="28">
        <v>323</v>
      </c>
      <c r="O44" s="28">
        <v>113</v>
      </c>
      <c r="P44" s="28">
        <v>96</v>
      </c>
      <c r="Q44" s="28">
        <v>98</v>
      </c>
      <c r="R44" s="28">
        <v>81</v>
      </c>
      <c r="S44" s="28">
        <v>87</v>
      </c>
      <c r="T44" s="28">
        <v>69</v>
      </c>
      <c r="U44" s="28">
        <v>39</v>
      </c>
      <c r="V44" s="28">
        <v>48</v>
      </c>
      <c r="W44" s="84">
        <v>350</v>
      </c>
      <c r="X44" s="84">
        <v>267</v>
      </c>
      <c r="Y44" s="85">
        <v>219</v>
      </c>
      <c r="Z44" s="85">
        <v>178</v>
      </c>
      <c r="AA44" s="85">
        <v>131</v>
      </c>
      <c r="AB44" s="85">
        <v>153</v>
      </c>
      <c r="AC44" s="85">
        <v>199</v>
      </c>
    </row>
    <row r="45" spans="2:29" ht="28.5">
      <c r="B45" s="86" t="s">
        <v>554</v>
      </c>
      <c r="C45" s="170">
        <v>0</v>
      </c>
      <c r="D45" s="28">
        <v>4</v>
      </c>
      <c r="E45" s="28">
        <v>3</v>
      </c>
      <c r="F45" s="28" t="s">
        <v>2</v>
      </c>
      <c r="G45" s="170">
        <v>0</v>
      </c>
      <c r="H45" s="170">
        <v>0</v>
      </c>
      <c r="I45" s="170">
        <v>0</v>
      </c>
      <c r="J45" s="170">
        <v>0</v>
      </c>
      <c r="K45" s="170">
        <v>0</v>
      </c>
      <c r="L45" s="170">
        <v>0</v>
      </c>
      <c r="M45" s="170">
        <v>0</v>
      </c>
      <c r="N45" s="170">
        <v>0</v>
      </c>
      <c r="O45" s="170">
        <v>0</v>
      </c>
      <c r="P45" s="170">
        <v>0</v>
      </c>
      <c r="Q45" s="29">
        <v>1</v>
      </c>
      <c r="R45" s="29">
        <v>1</v>
      </c>
      <c r="S45" s="29">
        <v>3</v>
      </c>
      <c r="T45" s="29">
        <v>4</v>
      </c>
      <c r="U45" s="96">
        <v>0</v>
      </c>
      <c r="V45" s="29">
        <v>9</v>
      </c>
      <c r="W45" s="84">
        <v>9</v>
      </c>
      <c r="X45" s="84">
        <v>11</v>
      </c>
      <c r="Y45" s="85">
        <v>24</v>
      </c>
      <c r="Z45" s="85">
        <v>7</v>
      </c>
      <c r="AA45" s="85">
        <v>13</v>
      </c>
      <c r="AB45" s="170">
        <v>0</v>
      </c>
      <c r="AC45" s="170">
        <v>1</v>
      </c>
    </row>
    <row r="46" spans="2:29" ht="28.5">
      <c r="B46" s="86" t="s">
        <v>555</v>
      </c>
      <c r="C46" s="170">
        <v>0</v>
      </c>
      <c r="D46" s="28">
        <v>102</v>
      </c>
      <c r="E46" s="28">
        <v>146</v>
      </c>
      <c r="F46" s="28">
        <v>1</v>
      </c>
      <c r="G46" s="170">
        <v>0</v>
      </c>
      <c r="H46" s="170">
        <v>0</v>
      </c>
      <c r="I46" s="170">
        <v>0</v>
      </c>
      <c r="J46" s="170">
        <v>0</v>
      </c>
      <c r="K46" s="170">
        <v>0</v>
      </c>
      <c r="L46" s="28">
        <v>1</v>
      </c>
      <c r="M46" s="28">
        <v>68</v>
      </c>
      <c r="N46" s="28">
        <v>122</v>
      </c>
      <c r="O46" s="28">
        <v>938</v>
      </c>
      <c r="P46" s="28">
        <v>3049</v>
      </c>
      <c r="Q46" s="28">
        <v>935</v>
      </c>
      <c r="R46" s="28">
        <v>2694</v>
      </c>
      <c r="S46" s="28">
        <v>6511</v>
      </c>
      <c r="T46" s="28">
        <v>7135</v>
      </c>
      <c r="U46" s="28">
        <v>9130</v>
      </c>
      <c r="V46" s="28">
        <v>8692</v>
      </c>
      <c r="W46" s="84">
        <v>8043</v>
      </c>
      <c r="X46" s="84">
        <v>8000</v>
      </c>
      <c r="Y46" s="85">
        <v>7468</v>
      </c>
      <c r="Z46" s="85">
        <v>7652</v>
      </c>
      <c r="AA46" s="85">
        <v>2253</v>
      </c>
      <c r="AB46" s="85">
        <v>1809</v>
      </c>
      <c r="AC46" s="85">
        <v>6636</v>
      </c>
    </row>
    <row r="47" spans="2:29" ht="3.75" customHeight="1">
      <c r="B47" s="86"/>
      <c r="C47" s="170"/>
      <c r="D47" s="28"/>
      <c r="E47" s="28"/>
      <c r="F47" s="28"/>
      <c r="G47" s="170"/>
      <c r="H47" s="170"/>
      <c r="I47" s="170"/>
      <c r="J47" s="170"/>
      <c r="K47" s="170"/>
      <c r="L47" s="28"/>
      <c r="M47" s="28"/>
      <c r="N47" s="28"/>
      <c r="O47" s="28"/>
      <c r="P47" s="28"/>
      <c r="Q47" s="28"/>
      <c r="R47" s="28"/>
      <c r="S47" s="28"/>
      <c r="T47" s="28"/>
      <c r="U47" s="28"/>
      <c r="V47" s="28"/>
      <c r="W47" s="84"/>
      <c r="X47" s="84"/>
      <c r="Y47" s="85"/>
      <c r="Z47" s="85"/>
      <c r="AA47" s="85"/>
      <c r="AB47" s="85"/>
      <c r="AC47" s="85"/>
    </row>
    <row r="48" spans="2:29">
      <c r="B48" s="139" t="s">
        <v>310</v>
      </c>
      <c r="C48" s="137">
        <f>SUM(C49:C61)</f>
        <v>147883</v>
      </c>
      <c r="D48" s="137">
        <f t="shared" ref="D48:AC48" si="4">SUM(D49:D61)</f>
        <v>178774</v>
      </c>
      <c r="E48" s="137">
        <f t="shared" si="4"/>
        <v>147760</v>
      </c>
      <c r="F48" s="137">
        <f t="shared" si="4"/>
        <v>156048</v>
      </c>
      <c r="G48" s="137">
        <f t="shared" si="4"/>
        <v>163610</v>
      </c>
      <c r="H48" s="137">
        <f t="shared" si="4"/>
        <v>172087</v>
      </c>
      <c r="I48" s="137">
        <f t="shared" si="4"/>
        <v>178142</v>
      </c>
      <c r="J48" s="137">
        <f t="shared" si="4"/>
        <v>154760</v>
      </c>
      <c r="K48" s="137">
        <f t="shared" si="4"/>
        <v>151724</v>
      </c>
      <c r="L48" s="137">
        <f t="shared" si="4"/>
        <v>180432</v>
      </c>
      <c r="M48" s="137">
        <f t="shared" si="4"/>
        <v>224187</v>
      </c>
      <c r="N48" s="137">
        <f t="shared" si="4"/>
        <v>219323</v>
      </c>
      <c r="O48" s="137">
        <f t="shared" si="4"/>
        <v>238848</v>
      </c>
      <c r="P48" s="137">
        <f t="shared" si="4"/>
        <v>227517</v>
      </c>
      <c r="Q48" s="137">
        <f t="shared" si="4"/>
        <v>215947</v>
      </c>
      <c r="R48" s="137">
        <f t="shared" si="4"/>
        <v>216856</v>
      </c>
      <c r="S48" s="137">
        <f t="shared" si="4"/>
        <v>235616</v>
      </c>
      <c r="T48" s="137">
        <f t="shared" si="4"/>
        <v>205435</v>
      </c>
      <c r="U48" s="137">
        <f t="shared" si="4"/>
        <v>185130</v>
      </c>
      <c r="V48" s="137">
        <f t="shared" si="4"/>
        <v>243432</v>
      </c>
      <c r="W48" s="137">
        <f t="shared" si="4"/>
        <v>315352</v>
      </c>
      <c r="X48" s="137">
        <f t="shared" si="4"/>
        <v>254430</v>
      </c>
      <c r="Y48" s="137">
        <f t="shared" si="4"/>
        <v>236526</v>
      </c>
      <c r="Z48" s="137">
        <f t="shared" si="4"/>
        <v>186584</v>
      </c>
      <c r="AA48" s="137">
        <f>SUM(AA49:AA61)</f>
        <v>108292</v>
      </c>
      <c r="AB48" s="137">
        <f t="shared" si="4"/>
        <v>170604</v>
      </c>
      <c r="AC48" s="137">
        <f t="shared" si="4"/>
        <v>212185</v>
      </c>
    </row>
    <row r="49" spans="2:29">
      <c r="B49" s="30" t="s">
        <v>333</v>
      </c>
      <c r="C49" s="28">
        <v>20199</v>
      </c>
      <c r="D49" s="28">
        <v>24440</v>
      </c>
      <c r="E49" s="28">
        <v>19270</v>
      </c>
      <c r="F49" s="28">
        <v>20828</v>
      </c>
      <c r="G49" s="28">
        <v>22676</v>
      </c>
      <c r="H49" s="28">
        <v>28172</v>
      </c>
      <c r="I49" s="28">
        <v>23196</v>
      </c>
      <c r="J49" s="28">
        <v>20513</v>
      </c>
      <c r="K49" s="29">
        <v>21559</v>
      </c>
      <c r="L49" s="29">
        <v>25407</v>
      </c>
      <c r="M49" s="28">
        <v>32661</v>
      </c>
      <c r="N49" s="28">
        <v>34858</v>
      </c>
      <c r="O49" s="28">
        <v>45967</v>
      </c>
      <c r="P49" s="28">
        <v>40350</v>
      </c>
      <c r="Q49" s="28">
        <v>45186</v>
      </c>
      <c r="R49" s="28">
        <v>42864</v>
      </c>
      <c r="S49" s="28">
        <v>45409</v>
      </c>
      <c r="T49" s="28">
        <v>39178</v>
      </c>
      <c r="U49" s="28">
        <v>45776</v>
      </c>
      <c r="V49" s="28">
        <v>67724</v>
      </c>
      <c r="W49" s="28">
        <v>81486</v>
      </c>
      <c r="X49" s="28">
        <v>70809</v>
      </c>
      <c r="Y49" s="29">
        <v>71003</v>
      </c>
      <c r="Z49" s="29">
        <v>58984</v>
      </c>
      <c r="AA49" s="29">
        <v>38088</v>
      </c>
      <c r="AB49" s="29">
        <v>64964</v>
      </c>
      <c r="AC49" s="29">
        <v>76399</v>
      </c>
    </row>
    <row r="50" spans="2:29">
      <c r="B50" s="30" t="s">
        <v>334</v>
      </c>
      <c r="C50" s="28">
        <v>32093</v>
      </c>
      <c r="D50" s="28">
        <v>33042</v>
      </c>
      <c r="E50" s="28">
        <v>26843</v>
      </c>
      <c r="F50" s="28">
        <v>28547</v>
      </c>
      <c r="G50" s="28">
        <v>31440</v>
      </c>
      <c r="H50" s="28">
        <v>31307</v>
      </c>
      <c r="I50" s="28">
        <v>30998</v>
      </c>
      <c r="J50" s="28">
        <v>25898</v>
      </c>
      <c r="K50" s="29">
        <v>21994</v>
      </c>
      <c r="L50" s="29">
        <v>27359</v>
      </c>
      <c r="M50" s="28">
        <v>31591</v>
      </c>
      <c r="N50" s="28">
        <v>27093</v>
      </c>
      <c r="O50" s="28">
        <v>29560</v>
      </c>
      <c r="P50" s="28">
        <v>35489</v>
      </c>
      <c r="Q50" s="28">
        <v>34690</v>
      </c>
      <c r="R50" s="28">
        <v>38301</v>
      </c>
      <c r="S50" s="28">
        <v>43360</v>
      </c>
      <c r="T50" s="28">
        <v>40550</v>
      </c>
      <c r="U50" s="28">
        <v>29913</v>
      </c>
      <c r="V50" s="28">
        <v>40061</v>
      </c>
      <c r="W50" s="28">
        <v>51979</v>
      </c>
      <c r="X50" s="28">
        <v>41822</v>
      </c>
      <c r="Y50" s="29">
        <v>37955</v>
      </c>
      <c r="Z50" s="29">
        <v>24570</v>
      </c>
      <c r="AA50" s="29">
        <v>16956</v>
      </c>
      <c r="AB50" s="29">
        <v>20092</v>
      </c>
      <c r="AC50" s="29">
        <v>10163</v>
      </c>
    </row>
    <row r="51" spans="2:29">
      <c r="B51" s="30" t="s">
        <v>335</v>
      </c>
      <c r="C51" s="28">
        <v>28556</v>
      </c>
      <c r="D51" s="28">
        <v>36902</v>
      </c>
      <c r="E51" s="28">
        <v>30188</v>
      </c>
      <c r="F51" s="28">
        <v>32175</v>
      </c>
      <c r="G51" s="28">
        <v>33268</v>
      </c>
      <c r="H51" s="28">
        <v>33098</v>
      </c>
      <c r="I51" s="28">
        <v>33668</v>
      </c>
      <c r="J51" s="28">
        <v>30219</v>
      </c>
      <c r="K51" s="29">
        <v>31543</v>
      </c>
      <c r="L51" s="29">
        <v>39127</v>
      </c>
      <c r="M51" s="28">
        <v>49475</v>
      </c>
      <c r="N51" s="28">
        <v>46494</v>
      </c>
      <c r="O51" s="28">
        <v>53338</v>
      </c>
      <c r="P51" s="28">
        <v>49825</v>
      </c>
      <c r="Q51" s="28">
        <v>46413</v>
      </c>
      <c r="R51" s="28">
        <v>45180</v>
      </c>
      <c r="S51" s="28">
        <v>46298</v>
      </c>
      <c r="T51" s="28">
        <v>40581</v>
      </c>
      <c r="U51" s="28">
        <v>33943</v>
      </c>
      <c r="V51" s="28">
        <v>41418</v>
      </c>
      <c r="W51" s="28">
        <v>59885</v>
      </c>
      <c r="X51" s="28">
        <v>44748</v>
      </c>
      <c r="Y51" s="29">
        <v>38393</v>
      </c>
      <c r="Z51" s="29">
        <v>32283</v>
      </c>
      <c r="AA51" s="29">
        <v>18921</v>
      </c>
      <c r="AB51" s="29">
        <v>36095</v>
      </c>
      <c r="AC51" s="29">
        <v>39638</v>
      </c>
    </row>
    <row r="52" spans="2:29">
      <c r="B52" s="30" t="s">
        <v>336</v>
      </c>
      <c r="C52" s="28">
        <v>6121</v>
      </c>
      <c r="D52" s="28">
        <v>7315</v>
      </c>
      <c r="E52" s="28">
        <v>6328</v>
      </c>
      <c r="F52" s="28">
        <v>5780</v>
      </c>
      <c r="G52" s="28">
        <v>5399</v>
      </c>
      <c r="H52" s="28">
        <v>5102</v>
      </c>
      <c r="I52" s="28">
        <v>6813</v>
      </c>
      <c r="J52" s="28">
        <v>5526</v>
      </c>
      <c r="K52" s="28">
        <v>3825</v>
      </c>
      <c r="L52" s="28">
        <v>5064</v>
      </c>
      <c r="M52" s="28">
        <v>6505</v>
      </c>
      <c r="N52" s="28">
        <v>6040</v>
      </c>
      <c r="O52" s="28">
        <v>6183</v>
      </c>
      <c r="P52" s="28">
        <v>6738</v>
      </c>
      <c r="Q52" s="28">
        <v>6112</v>
      </c>
      <c r="R52" s="28">
        <v>6943</v>
      </c>
      <c r="S52" s="28">
        <v>7415</v>
      </c>
      <c r="T52" s="28">
        <v>6838</v>
      </c>
      <c r="U52" s="28">
        <v>4379</v>
      </c>
      <c r="V52" s="28">
        <v>5232</v>
      </c>
      <c r="W52" s="28">
        <v>7496</v>
      </c>
      <c r="X52" s="28">
        <v>6579</v>
      </c>
      <c r="Y52" s="29">
        <v>6280</v>
      </c>
      <c r="Z52" s="29">
        <v>3876</v>
      </c>
      <c r="AA52" s="29">
        <v>1952</v>
      </c>
      <c r="AB52" s="29">
        <v>2116</v>
      </c>
      <c r="AC52" s="29">
        <v>1412</v>
      </c>
    </row>
    <row r="53" spans="2:29">
      <c r="B53" s="30" t="s">
        <v>294</v>
      </c>
      <c r="C53" s="28">
        <v>7151</v>
      </c>
      <c r="D53" s="28">
        <v>9176</v>
      </c>
      <c r="E53" s="28">
        <v>10829</v>
      </c>
      <c r="F53" s="28">
        <v>11338</v>
      </c>
      <c r="G53" s="28">
        <v>13195</v>
      </c>
      <c r="H53" s="28">
        <v>13791</v>
      </c>
      <c r="I53" s="28">
        <v>15733</v>
      </c>
      <c r="J53" s="28">
        <v>16042</v>
      </c>
      <c r="K53" s="28">
        <v>17047</v>
      </c>
      <c r="L53" s="28">
        <v>16559</v>
      </c>
      <c r="M53" s="28">
        <v>14590</v>
      </c>
      <c r="N53" s="28">
        <v>13788</v>
      </c>
      <c r="O53" s="28">
        <v>11573</v>
      </c>
      <c r="P53" s="28">
        <v>7434</v>
      </c>
      <c r="Q53" s="28">
        <v>4961</v>
      </c>
      <c r="R53" s="28">
        <v>4946</v>
      </c>
      <c r="S53" s="28">
        <v>3925</v>
      </c>
      <c r="T53" s="28">
        <v>2843</v>
      </c>
      <c r="U53" s="28">
        <v>2572</v>
      </c>
      <c r="V53" s="28">
        <v>1584</v>
      </c>
      <c r="W53" s="28">
        <v>1292</v>
      </c>
      <c r="X53" s="28">
        <v>1391</v>
      </c>
      <c r="Y53" s="29">
        <v>1088</v>
      </c>
      <c r="Z53" s="29">
        <v>841</v>
      </c>
      <c r="AA53" s="29">
        <v>646</v>
      </c>
      <c r="AB53" s="29">
        <v>641</v>
      </c>
      <c r="AC53" s="29">
        <v>465</v>
      </c>
    </row>
    <row r="54" spans="2:29" ht="27">
      <c r="B54" s="30" t="s">
        <v>551</v>
      </c>
      <c r="C54" s="170">
        <v>0</v>
      </c>
      <c r="D54" s="170">
        <v>0</v>
      </c>
      <c r="E54" s="170">
        <v>0</v>
      </c>
      <c r="F54" s="170">
        <v>0</v>
      </c>
      <c r="G54" s="170">
        <v>0</v>
      </c>
      <c r="H54" s="170">
        <v>0</v>
      </c>
      <c r="I54" s="170">
        <v>0</v>
      </c>
      <c r="J54" s="170">
        <v>0</v>
      </c>
      <c r="K54" s="170">
        <v>0</v>
      </c>
      <c r="L54" s="170">
        <v>0</v>
      </c>
      <c r="M54" s="170">
        <v>0</v>
      </c>
      <c r="N54" s="170">
        <v>0</v>
      </c>
      <c r="O54" s="28">
        <v>9</v>
      </c>
      <c r="P54" s="28">
        <v>546</v>
      </c>
      <c r="Q54" s="28">
        <v>1950</v>
      </c>
      <c r="R54" s="28">
        <v>2320</v>
      </c>
      <c r="S54" s="28">
        <v>2966</v>
      </c>
      <c r="T54" s="28">
        <v>2999</v>
      </c>
      <c r="U54" s="28">
        <v>2847</v>
      </c>
      <c r="V54" s="28">
        <v>3250</v>
      </c>
      <c r="W54" s="28">
        <v>3135</v>
      </c>
      <c r="X54" s="28">
        <v>2882</v>
      </c>
      <c r="Y54" s="29">
        <v>2613</v>
      </c>
      <c r="Z54" s="29">
        <v>1848</v>
      </c>
      <c r="AA54" s="29">
        <v>809</v>
      </c>
      <c r="AB54" s="29">
        <v>930</v>
      </c>
      <c r="AC54" s="29">
        <v>829</v>
      </c>
    </row>
    <row r="55" spans="2:29">
      <c r="B55" s="30" t="s">
        <v>288</v>
      </c>
      <c r="C55" s="28">
        <v>4189</v>
      </c>
      <c r="D55" s="28">
        <v>4445</v>
      </c>
      <c r="E55" s="28">
        <v>4754</v>
      </c>
      <c r="F55" s="28">
        <v>5031</v>
      </c>
      <c r="G55" s="28">
        <v>5282</v>
      </c>
      <c r="H55" s="28">
        <v>5433</v>
      </c>
      <c r="I55" s="28">
        <v>5645</v>
      </c>
      <c r="J55" s="28">
        <v>5574</v>
      </c>
      <c r="K55" s="28">
        <v>5837</v>
      </c>
      <c r="L55" s="28">
        <v>6180</v>
      </c>
      <c r="M55" s="28">
        <v>6089</v>
      </c>
      <c r="N55" s="28">
        <v>5825</v>
      </c>
      <c r="O55" s="28">
        <v>5871</v>
      </c>
      <c r="P55" s="28">
        <v>4584</v>
      </c>
      <c r="Q55" s="28">
        <v>3795</v>
      </c>
      <c r="R55" s="28">
        <v>1619</v>
      </c>
      <c r="S55" s="28">
        <v>1506</v>
      </c>
      <c r="T55" s="28">
        <v>1011</v>
      </c>
      <c r="U55" s="28">
        <v>742</v>
      </c>
      <c r="V55" s="28">
        <v>601</v>
      </c>
      <c r="W55" s="28">
        <v>566</v>
      </c>
      <c r="X55" s="28">
        <v>277</v>
      </c>
      <c r="Y55" s="29">
        <v>177</v>
      </c>
      <c r="Z55" s="29">
        <v>151</v>
      </c>
      <c r="AA55" s="29">
        <v>103</v>
      </c>
      <c r="AB55" s="29">
        <v>100</v>
      </c>
      <c r="AC55" s="29">
        <v>98</v>
      </c>
    </row>
    <row r="56" spans="2:29" ht="27">
      <c r="B56" s="30" t="s">
        <v>550</v>
      </c>
      <c r="C56" s="170">
        <v>0</v>
      </c>
      <c r="D56" s="170">
        <v>0</v>
      </c>
      <c r="E56" s="170">
        <v>0</v>
      </c>
      <c r="F56" s="170">
        <v>0</v>
      </c>
      <c r="G56" s="170">
        <v>0</v>
      </c>
      <c r="H56" s="170">
        <v>0</v>
      </c>
      <c r="I56" s="170">
        <v>0</v>
      </c>
      <c r="J56" s="170">
        <v>0</v>
      </c>
      <c r="K56" s="170">
        <v>0</v>
      </c>
      <c r="L56" s="170">
        <v>0</v>
      </c>
      <c r="M56" s="170">
        <v>0</v>
      </c>
      <c r="N56" s="170">
        <v>0</v>
      </c>
      <c r="O56" s="170">
        <v>0</v>
      </c>
      <c r="P56" s="28">
        <v>164</v>
      </c>
      <c r="Q56" s="28">
        <v>341</v>
      </c>
      <c r="R56" s="28">
        <v>413</v>
      </c>
      <c r="S56" s="28">
        <v>270</v>
      </c>
      <c r="T56" s="28">
        <v>255</v>
      </c>
      <c r="U56" s="28">
        <v>247</v>
      </c>
      <c r="V56" s="28">
        <v>229</v>
      </c>
      <c r="W56" s="28">
        <v>208</v>
      </c>
      <c r="X56" s="28">
        <v>159</v>
      </c>
      <c r="Y56" s="29">
        <v>172</v>
      </c>
      <c r="Z56" s="29">
        <v>144</v>
      </c>
      <c r="AA56" s="29">
        <v>79</v>
      </c>
      <c r="AB56" s="29">
        <v>118</v>
      </c>
      <c r="AC56" s="29">
        <v>134</v>
      </c>
    </row>
    <row r="57" spans="2:29">
      <c r="B57" s="30" t="s">
        <v>289</v>
      </c>
      <c r="C57" s="28">
        <v>49477</v>
      </c>
      <c r="D57" s="28">
        <v>63359</v>
      </c>
      <c r="E57" s="28">
        <v>49462</v>
      </c>
      <c r="F57" s="28">
        <v>52271</v>
      </c>
      <c r="G57" s="28">
        <v>52245</v>
      </c>
      <c r="H57" s="28">
        <v>55093</v>
      </c>
      <c r="I57" s="28">
        <v>61989</v>
      </c>
      <c r="J57" s="28">
        <v>50862</v>
      </c>
      <c r="K57" s="28">
        <v>49797</v>
      </c>
      <c r="L57" s="28">
        <v>60566</v>
      </c>
      <c r="M57" s="28">
        <v>83133</v>
      </c>
      <c r="N57" s="28">
        <v>85036</v>
      </c>
      <c r="O57" s="28">
        <v>86189</v>
      </c>
      <c r="P57" s="28">
        <v>82248</v>
      </c>
      <c r="Q57" s="28">
        <v>72289</v>
      </c>
      <c r="R57" s="28">
        <v>73946</v>
      </c>
      <c r="S57" s="28">
        <v>84045</v>
      </c>
      <c r="T57" s="28">
        <v>70835</v>
      </c>
      <c r="U57" s="28">
        <v>64341</v>
      </c>
      <c r="V57" s="28">
        <v>82926</v>
      </c>
      <c r="W57" s="28">
        <v>108788</v>
      </c>
      <c r="X57" s="28">
        <v>85280</v>
      </c>
      <c r="Y57" s="29">
        <v>78362</v>
      </c>
      <c r="Z57" s="29">
        <v>63442</v>
      </c>
      <c r="AA57" s="29">
        <v>30492</v>
      </c>
      <c r="AB57" s="29">
        <v>45119</v>
      </c>
      <c r="AC57" s="29">
        <v>82319</v>
      </c>
    </row>
    <row r="58" spans="2:29" ht="27">
      <c r="B58" s="30" t="s">
        <v>552</v>
      </c>
      <c r="C58" s="170">
        <v>0</v>
      </c>
      <c r="D58" s="170">
        <v>0</v>
      </c>
      <c r="E58" s="170">
        <v>0</v>
      </c>
      <c r="F58" s="170">
        <v>0</v>
      </c>
      <c r="G58" s="170">
        <v>0</v>
      </c>
      <c r="H58" s="170">
        <v>0</v>
      </c>
      <c r="I58" s="170">
        <v>0</v>
      </c>
      <c r="J58" s="170">
        <v>0</v>
      </c>
      <c r="K58" s="170">
        <v>0</v>
      </c>
      <c r="L58" s="170">
        <v>0</v>
      </c>
      <c r="M58" s="170">
        <v>0</v>
      </c>
      <c r="N58" s="170">
        <v>0</v>
      </c>
      <c r="O58" s="170">
        <v>0</v>
      </c>
      <c r="P58" s="170">
        <v>0</v>
      </c>
      <c r="Q58" s="170">
        <v>0</v>
      </c>
      <c r="R58" s="170">
        <v>0</v>
      </c>
      <c r="S58" s="170">
        <v>0</v>
      </c>
      <c r="T58" s="170">
        <v>0</v>
      </c>
      <c r="U58" s="170">
        <v>0</v>
      </c>
      <c r="V58" s="170">
        <v>0</v>
      </c>
      <c r="W58" s="170">
        <v>0</v>
      </c>
      <c r="X58" s="170">
        <v>0</v>
      </c>
      <c r="Y58" s="170">
        <v>0</v>
      </c>
      <c r="Z58" s="170">
        <v>0</v>
      </c>
      <c r="AA58" s="170">
        <v>0</v>
      </c>
      <c r="AB58" s="170">
        <v>0</v>
      </c>
      <c r="AC58" s="170">
        <v>0</v>
      </c>
    </row>
    <row r="59" spans="2:29">
      <c r="B59" s="30" t="s">
        <v>538</v>
      </c>
      <c r="C59" s="28">
        <v>85</v>
      </c>
      <c r="D59" s="28">
        <v>90</v>
      </c>
      <c r="E59" s="28">
        <v>78</v>
      </c>
      <c r="F59" s="28">
        <v>53</v>
      </c>
      <c r="G59" s="28">
        <v>81</v>
      </c>
      <c r="H59" s="28">
        <v>78</v>
      </c>
      <c r="I59" s="28">
        <v>67</v>
      </c>
      <c r="J59" s="28">
        <v>78</v>
      </c>
      <c r="K59" s="28">
        <v>88</v>
      </c>
      <c r="L59" s="28">
        <v>104</v>
      </c>
      <c r="M59" s="28">
        <v>102</v>
      </c>
      <c r="N59" s="28">
        <v>126</v>
      </c>
      <c r="O59" s="28">
        <v>109</v>
      </c>
      <c r="P59" s="28">
        <v>93</v>
      </c>
      <c r="Q59" s="28">
        <v>143</v>
      </c>
      <c r="R59" s="28">
        <v>240</v>
      </c>
      <c r="S59" s="28">
        <v>303</v>
      </c>
      <c r="T59" s="28">
        <v>251</v>
      </c>
      <c r="U59" s="28">
        <v>268</v>
      </c>
      <c r="V59" s="28">
        <v>309</v>
      </c>
      <c r="W59" s="28">
        <v>382</v>
      </c>
      <c r="X59" s="28">
        <v>357</v>
      </c>
      <c r="Y59" s="29">
        <v>370</v>
      </c>
      <c r="Z59" s="170">
        <v>0</v>
      </c>
      <c r="AA59" s="170">
        <v>0</v>
      </c>
      <c r="AB59" s="170">
        <v>0</v>
      </c>
      <c r="AC59" s="170">
        <v>0</v>
      </c>
    </row>
    <row r="60" spans="2:29">
      <c r="B60" s="30" t="s">
        <v>586</v>
      </c>
      <c r="C60" s="28">
        <v>12</v>
      </c>
      <c r="D60" s="28">
        <v>5</v>
      </c>
      <c r="E60" s="28">
        <v>8</v>
      </c>
      <c r="F60" s="28">
        <v>25</v>
      </c>
      <c r="G60" s="28">
        <v>24</v>
      </c>
      <c r="H60" s="28">
        <v>13</v>
      </c>
      <c r="I60" s="28">
        <v>33</v>
      </c>
      <c r="J60" s="28">
        <v>48</v>
      </c>
      <c r="K60" s="28">
        <v>34</v>
      </c>
      <c r="L60" s="28">
        <v>66</v>
      </c>
      <c r="M60" s="28">
        <v>41</v>
      </c>
      <c r="N60" s="28">
        <v>63</v>
      </c>
      <c r="O60" s="28">
        <v>49</v>
      </c>
      <c r="P60" s="28">
        <v>46</v>
      </c>
      <c r="Q60" s="28">
        <v>67</v>
      </c>
      <c r="R60" s="28">
        <v>84</v>
      </c>
      <c r="S60" s="28">
        <v>119</v>
      </c>
      <c r="T60" s="28">
        <v>94</v>
      </c>
      <c r="U60" s="28">
        <v>102</v>
      </c>
      <c r="V60" s="28">
        <v>98</v>
      </c>
      <c r="W60" s="28">
        <v>135</v>
      </c>
      <c r="X60" s="28">
        <v>126</v>
      </c>
      <c r="Y60" s="29">
        <v>113</v>
      </c>
      <c r="Z60" s="170">
        <v>0</v>
      </c>
      <c r="AA60" s="170">
        <v>0</v>
      </c>
      <c r="AB60" s="170">
        <v>0</v>
      </c>
      <c r="AC60" s="170">
        <v>0</v>
      </c>
    </row>
    <row r="61" spans="2:29" ht="28.5">
      <c r="B61" s="30" t="s">
        <v>564</v>
      </c>
      <c r="C61" s="170">
        <v>0</v>
      </c>
      <c r="D61" s="170">
        <v>0</v>
      </c>
      <c r="E61" s="170">
        <v>0</v>
      </c>
      <c r="F61" s="170">
        <v>0</v>
      </c>
      <c r="G61" s="170">
        <v>0</v>
      </c>
      <c r="H61" s="170">
        <v>0</v>
      </c>
      <c r="I61" s="170">
        <v>0</v>
      </c>
      <c r="J61" s="170">
        <v>0</v>
      </c>
      <c r="K61" s="170">
        <v>0</v>
      </c>
      <c r="L61" s="170">
        <v>0</v>
      </c>
      <c r="M61" s="170">
        <v>0</v>
      </c>
      <c r="N61" s="170">
        <v>0</v>
      </c>
      <c r="O61" s="170">
        <v>0</v>
      </c>
      <c r="P61" s="170">
        <v>0</v>
      </c>
      <c r="Q61" s="170">
        <v>0</v>
      </c>
      <c r="R61" s="170">
        <v>0</v>
      </c>
      <c r="S61" s="170">
        <v>0</v>
      </c>
      <c r="T61" s="170">
        <v>0</v>
      </c>
      <c r="U61" s="170">
        <v>0</v>
      </c>
      <c r="V61" s="170">
        <v>0</v>
      </c>
      <c r="W61" s="170">
        <v>0</v>
      </c>
      <c r="X61" s="170">
        <v>0</v>
      </c>
      <c r="Y61" s="170">
        <v>0</v>
      </c>
      <c r="Z61" s="29">
        <v>445</v>
      </c>
      <c r="AA61" s="29">
        <v>246</v>
      </c>
      <c r="AB61" s="29">
        <v>429</v>
      </c>
      <c r="AC61" s="29">
        <v>728</v>
      </c>
    </row>
    <row r="62" spans="2:29" ht="3" customHeight="1">
      <c r="B62" s="30"/>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29"/>
      <c r="AA62" s="29"/>
      <c r="AB62" s="29"/>
      <c r="AC62" s="29"/>
    </row>
    <row r="63" spans="2:29">
      <c r="B63" s="139" t="s">
        <v>33</v>
      </c>
      <c r="C63" s="137">
        <f>SUM(C64:C69)</f>
        <v>890</v>
      </c>
      <c r="D63" s="137">
        <f t="shared" ref="D63:AC63" si="5">SUM(D64:D69)</f>
        <v>853</v>
      </c>
      <c r="E63" s="137">
        <f t="shared" si="5"/>
        <v>748</v>
      </c>
      <c r="F63" s="137">
        <f t="shared" si="5"/>
        <v>830</v>
      </c>
      <c r="G63" s="137">
        <f t="shared" si="5"/>
        <v>816</v>
      </c>
      <c r="H63" s="137">
        <f t="shared" si="5"/>
        <v>856</v>
      </c>
      <c r="I63" s="137">
        <f t="shared" si="5"/>
        <v>735</v>
      </c>
      <c r="J63" s="137">
        <f t="shared" si="5"/>
        <v>701</v>
      </c>
      <c r="K63" s="137">
        <f t="shared" si="5"/>
        <v>675</v>
      </c>
      <c r="L63" s="137">
        <f t="shared" si="5"/>
        <v>782</v>
      </c>
      <c r="M63" s="137">
        <f t="shared" si="5"/>
        <v>766</v>
      </c>
      <c r="N63" s="137">
        <f t="shared" si="5"/>
        <v>1648</v>
      </c>
      <c r="O63" s="137">
        <f t="shared" si="5"/>
        <v>2559</v>
      </c>
      <c r="P63" s="137">
        <f t="shared" si="5"/>
        <v>4324</v>
      </c>
      <c r="Q63" s="137">
        <f t="shared" si="5"/>
        <v>3043</v>
      </c>
      <c r="R63" s="137">
        <f t="shared" si="5"/>
        <v>1861</v>
      </c>
      <c r="S63" s="137">
        <f t="shared" si="5"/>
        <v>5219</v>
      </c>
      <c r="T63" s="137">
        <f t="shared" si="5"/>
        <v>6424</v>
      </c>
      <c r="U63" s="137">
        <f t="shared" si="5"/>
        <v>12084</v>
      </c>
      <c r="V63" s="137">
        <f t="shared" si="5"/>
        <v>9468</v>
      </c>
      <c r="W63" s="137">
        <f t="shared" si="5"/>
        <v>16176</v>
      </c>
      <c r="X63" s="137">
        <f t="shared" si="5"/>
        <v>20034</v>
      </c>
      <c r="Y63" s="137">
        <f t="shared" si="5"/>
        <v>9375</v>
      </c>
      <c r="Z63" s="137">
        <f t="shared" si="5"/>
        <v>11384</v>
      </c>
      <c r="AA63" s="137">
        <f>SUM(AA64:AA69)</f>
        <v>8722</v>
      </c>
      <c r="AB63" s="137">
        <f t="shared" si="5"/>
        <v>13421</v>
      </c>
      <c r="AC63" s="137">
        <f t="shared" si="5"/>
        <v>14903</v>
      </c>
    </row>
    <row r="64" spans="2:29">
      <c r="B64" s="31" t="s">
        <v>343</v>
      </c>
      <c r="C64" s="28">
        <v>890</v>
      </c>
      <c r="D64" s="28">
        <v>853</v>
      </c>
      <c r="E64" s="28">
        <v>748</v>
      </c>
      <c r="F64" s="28">
        <v>830</v>
      </c>
      <c r="G64" s="28">
        <v>816</v>
      </c>
      <c r="H64" s="28">
        <v>856</v>
      </c>
      <c r="I64" s="28">
        <v>735</v>
      </c>
      <c r="J64" s="28">
        <v>701</v>
      </c>
      <c r="K64" s="28">
        <v>675</v>
      </c>
      <c r="L64" s="28">
        <v>782</v>
      </c>
      <c r="M64" s="28">
        <v>766</v>
      </c>
      <c r="N64" s="28">
        <v>660</v>
      </c>
      <c r="O64" s="28">
        <v>752</v>
      </c>
      <c r="P64" s="28">
        <v>797</v>
      </c>
      <c r="Q64" s="28">
        <v>886</v>
      </c>
      <c r="R64" s="28">
        <v>1027</v>
      </c>
      <c r="S64" s="28">
        <v>1005</v>
      </c>
      <c r="T64" s="28">
        <v>1172</v>
      </c>
      <c r="U64" s="28">
        <v>1177</v>
      </c>
      <c r="V64" s="28">
        <v>1348</v>
      </c>
      <c r="W64" s="28">
        <v>1533</v>
      </c>
      <c r="X64" s="28">
        <v>1391</v>
      </c>
      <c r="Y64" s="29">
        <v>1276</v>
      </c>
      <c r="Z64" s="29">
        <v>1171</v>
      </c>
      <c r="AA64" s="29">
        <v>648</v>
      </c>
      <c r="AB64" s="29">
        <v>3145</v>
      </c>
      <c r="AC64" s="29">
        <v>4269</v>
      </c>
    </row>
    <row r="65" spans="2:29">
      <c r="B65" s="97" t="s">
        <v>549</v>
      </c>
      <c r="C65" s="170">
        <v>0</v>
      </c>
      <c r="D65" s="170">
        <v>0</v>
      </c>
      <c r="E65" s="170">
        <v>0</v>
      </c>
      <c r="F65" s="170">
        <v>0</v>
      </c>
      <c r="G65" s="170">
        <v>0</v>
      </c>
      <c r="H65" s="170">
        <v>0</v>
      </c>
      <c r="I65" s="170">
        <v>0</v>
      </c>
      <c r="J65" s="170">
        <v>0</v>
      </c>
      <c r="K65" s="170">
        <v>0</v>
      </c>
      <c r="L65" s="170">
        <v>0</v>
      </c>
      <c r="M65" s="170">
        <v>0</v>
      </c>
      <c r="N65" s="170">
        <v>0</v>
      </c>
      <c r="O65" s="170">
        <v>0</v>
      </c>
      <c r="P65" s="170">
        <v>0</v>
      </c>
      <c r="Q65" s="170">
        <v>0</v>
      </c>
      <c r="R65" s="170">
        <v>0</v>
      </c>
      <c r="S65" s="170">
        <v>0</v>
      </c>
      <c r="T65" s="170">
        <v>0</v>
      </c>
      <c r="U65" s="170">
        <v>0</v>
      </c>
      <c r="V65" s="170">
        <v>0</v>
      </c>
      <c r="W65" s="170">
        <v>0</v>
      </c>
      <c r="X65" s="170">
        <v>0</v>
      </c>
      <c r="Y65" s="170">
        <v>0</v>
      </c>
      <c r="Z65" s="170">
        <v>0</v>
      </c>
      <c r="AA65" s="170">
        <v>0</v>
      </c>
      <c r="AB65" s="170">
        <v>0</v>
      </c>
      <c r="AC65" s="170">
        <v>0</v>
      </c>
    </row>
    <row r="66" spans="2:29" ht="28.5">
      <c r="B66" s="97" t="s">
        <v>548</v>
      </c>
      <c r="C66" s="170">
        <v>0</v>
      </c>
      <c r="D66" s="170">
        <v>0</v>
      </c>
      <c r="E66" s="170">
        <v>0</v>
      </c>
      <c r="F66" s="170">
        <v>0</v>
      </c>
      <c r="G66" s="170">
        <v>0</v>
      </c>
      <c r="H66" s="170">
        <v>0</v>
      </c>
      <c r="I66" s="170">
        <v>0</v>
      </c>
      <c r="J66" s="170">
        <v>0</v>
      </c>
      <c r="K66" s="170">
        <v>0</v>
      </c>
      <c r="L66" s="170">
        <v>0</v>
      </c>
      <c r="M66" s="170">
        <v>0</v>
      </c>
      <c r="N66" s="170">
        <v>0</v>
      </c>
      <c r="O66" s="170">
        <v>0</v>
      </c>
      <c r="P66" s="170">
        <v>0</v>
      </c>
      <c r="Q66" s="170">
        <v>0</v>
      </c>
      <c r="R66" s="170">
        <v>0</v>
      </c>
      <c r="S66" s="170">
        <v>0</v>
      </c>
      <c r="T66" s="170">
        <v>0</v>
      </c>
      <c r="U66" s="170">
        <v>0</v>
      </c>
      <c r="V66" s="170">
        <v>0</v>
      </c>
      <c r="W66" s="170">
        <v>0</v>
      </c>
      <c r="X66" s="170">
        <v>0</v>
      </c>
      <c r="Y66" s="170">
        <v>0</v>
      </c>
      <c r="Z66" s="170">
        <v>0</v>
      </c>
      <c r="AA66" s="170">
        <v>0</v>
      </c>
      <c r="AB66" s="170">
        <v>0</v>
      </c>
      <c r="AC66" s="170">
        <v>0</v>
      </c>
    </row>
    <row r="67" spans="2:29" ht="30.75" customHeight="1">
      <c r="B67" s="31" t="s">
        <v>547</v>
      </c>
      <c r="C67" s="170">
        <v>0</v>
      </c>
      <c r="D67" s="170">
        <v>0</v>
      </c>
      <c r="E67" s="170">
        <v>0</v>
      </c>
      <c r="F67" s="170">
        <v>0</v>
      </c>
      <c r="G67" s="170">
        <v>0</v>
      </c>
      <c r="H67" s="170">
        <v>0</v>
      </c>
      <c r="I67" s="170">
        <v>0</v>
      </c>
      <c r="J67" s="170">
        <v>0</v>
      </c>
      <c r="K67" s="170">
        <v>0</v>
      </c>
      <c r="L67" s="170">
        <v>0</v>
      </c>
      <c r="M67" s="170">
        <v>0</v>
      </c>
      <c r="N67" s="170">
        <v>0</v>
      </c>
      <c r="O67" s="170">
        <v>0</v>
      </c>
      <c r="P67" s="170">
        <v>0</v>
      </c>
      <c r="Q67" s="170">
        <v>0</v>
      </c>
      <c r="R67" s="170">
        <v>0</v>
      </c>
      <c r="S67" s="170">
        <v>0</v>
      </c>
      <c r="T67" s="170">
        <v>0</v>
      </c>
      <c r="U67" s="28">
        <v>10678</v>
      </c>
      <c r="V67" s="28">
        <v>7908</v>
      </c>
      <c r="W67" s="28">
        <v>14366</v>
      </c>
      <c r="X67" s="28">
        <v>18349</v>
      </c>
      <c r="Y67" s="29">
        <v>7798</v>
      </c>
      <c r="Z67" s="29">
        <v>10035</v>
      </c>
      <c r="AA67" s="29">
        <v>7962</v>
      </c>
      <c r="AB67" s="29">
        <f>2221+1972+5984</f>
        <v>10177</v>
      </c>
      <c r="AC67" s="29">
        <v>10502</v>
      </c>
    </row>
    <row r="68" spans="2:29">
      <c r="B68" s="31" t="s">
        <v>624</v>
      </c>
      <c r="C68" s="170">
        <v>0</v>
      </c>
      <c r="D68" s="170">
        <v>0</v>
      </c>
      <c r="E68" s="170">
        <v>0</v>
      </c>
      <c r="F68" s="170">
        <v>0</v>
      </c>
      <c r="G68" s="170">
        <v>0</v>
      </c>
      <c r="H68" s="170">
        <v>0</v>
      </c>
      <c r="I68" s="170">
        <v>0</v>
      </c>
      <c r="J68" s="170">
        <v>0</v>
      </c>
      <c r="K68" s="170">
        <v>0</v>
      </c>
      <c r="L68" s="170">
        <v>0</v>
      </c>
      <c r="M68" s="170">
        <v>0</v>
      </c>
      <c r="N68" s="170">
        <v>0</v>
      </c>
      <c r="O68" s="170">
        <v>0</v>
      </c>
      <c r="P68" s="170">
        <v>0</v>
      </c>
      <c r="Q68" s="170">
        <v>0</v>
      </c>
      <c r="R68" s="28">
        <v>2</v>
      </c>
      <c r="S68" s="28">
        <v>39</v>
      </c>
      <c r="T68" s="28">
        <v>38</v>
      </c>
      <c r="U68" s="28">
        <v>54</v>
      </c>
      <c r="V68" s="28">
        <v>23</v>
      </c>
      <c r="W68" s="28">
        <v>58</v>
      </c>
      <c r="X68" s="28">
        <v>72</v>
      </c>
      <c r="Y68" s="29">
        <v>105</v>
      </c>
      <c r="Z68" s="29">
        <v>101</v>
      </c>
      <c r="AA68" s="29">
        <v>38</v>
      </c>
      <c r="AB68" s="29">
        <v>46</v>
      </c>
      <c r="AC68" s="29">
        <v>90</v>
      </c>
    </row>
    <row r="69" spans="2:29">
      <c r="B69" s="99" t="s">
        <v>623</v>
      </c>
      <c r="C69" s="170">
        <v>0</v>
      </c>
      <c r="D69" s="170">
        <v>0</v>
      </c>
      <c r="E69" s="170">
        <v>0</v>
      </c>
      <c r="F69" s="170">
        <v>0</v>
      </c>
      <c r="G69" s="170">
        <v>0</v>
      </c>
      <c r="H69" s="170">
        <v>0</v>
      </c>
      <c r="I69" s="170">
        <v>0</v>
      </c>
      <c r="J69" s="170">
        <v>0</v>
      </c>
      <c r="K69" s="170">
        <v>0</v>
      </c>
      <c r="L69" s="170">
        <v>0</v>
      </c>
      <c r="M69" s="170">
        <v>0</v>
      </c>
      <c r="N69" s="28">
        <v>988</v>
      </c>
      <c r="O69" s="28">
        <v>1807</v>
      </c>
      <c r="P69" s="28">
        <v>3527</v>
      </c>
      <c r="Q69" s="29">
        <v>2157</v>
      </c>
      <c r="R69" s="29">
        <v>832</v>
      </c>
      <c r="S69" s="29">
        <v>4175</v>
      </c>
      <c r="T69" s="29">
        <v>5214</v>
      </c>
      <c r="U69" s="28">
        <v>175</v>
      </c>
      <c r="V69" s="28">
        <v>189</v>
      </c>
      <c r="W69" s="85">
        <v>219</v>
      </c>
      <c r="X69" s="85">
        <v>222</v>
      </c>
      <c r="Y69" s="85">
        <v>196</v>
      </c>
      <c r="Z69" s="85">
        <v>77</v>
      </c>
      <c r="AA69" s="85">
        <f>18+14+42</f>
        <v>74</v>
      </c>
      <c r="AB69" s="85">
        <v>53</v>
      </c>
      <c r="AC69" s="85">
        <v>42</v>
      </c>
    </row>
    <row r="70" spans="2:29" ht="3.75" customHeight="1">
      <c r="B70" s="99"/>
      <c r="C70" s="170"/>
      <c r="D70" s="170"/>
      <c r="E70" s="170"/>
      <c r="F70" s="170"/>
      <c r="G70" s="170"/>
      <c r="H70" s="170"/>
      <c r="I70" s="170"/>
      <c r="J70" s="170"/>
      <c r="K70" s="170"/>
      <c r="L70" s="170"/>
      <c r="M70" s="170"/>
      <c r="N70" s="28"/>
      <c r="O70" s="28"/>
      <c r="P70" s="28"/>
      <c r="Q70" s="29"/>
      <c r="R70" s="29"/>
      <c r="S70" s="29"/>
      <c r="T70" s="29"/>
      <c r="U70" s="28"/>
      <c r="V70" s="28"/>
      <c r="W70" s="85"/>
      <c r="X70" s="85"/>
      <c r="Y70" s="85"/>
      <c r="Z70" s="85"/>
      <c r="AA70" s="85"/>
      <c r="AB70" s="85"/>
      <c r="AC70" s="85"/>
    </row>
    <row r="71" spans="2:29">
      <c r="B71" s="139" t="s">
        <v>32</v>
      </c>
      <c r="C71" s="137">
        <v>44164</v>
      </c>
      <c r="D71" s="137">
        <v>45609</v>
      </c>
      <c r="E71" s="137">
        <v>45375</v>
      </c>
      <c r="F71" s="137">
        <v>49936</v>
      </c>
      <c r="G71" s="137">
        <v>45576</v>
      </c>
      <c r="H71" s="137">
        <v>43804</v>
      </c>
      <c r="I71" s="137">
        <v>41577</v>
      </c>
      <c r="J71" s="137">
        <v>48188</v>
      </c>
      <c r="K71" s="137">
        <v>45893</v>
      </c>
      <c r="L71" s="137">
        <v>53464</v>
      </c>
      <c r="M71" s="137">
        <v>68653</v>
      </c>
      <c r="N71" s="137">
        <v>42590</v>
      </c>
      <c r="O71" s="137">
        <v>45324</v>
      </c>
      <c r="P71" s="137">
        <v>46810</v>
      </c>
      <c r="Q71" s="137">
        <v>49794</v>
      </c>
      <c r="R71" s="137">
        <v>49542</v>
      </c>
      <c r="S71" s="137">
        <v>33200</v>
      </c>
      <c r="T71" s="137">
        <v>51092</v>
      </c>
      <c r="U71" s="137">
        <v>51031</v>
      </c>
      <c r="V71" s="137">
        <v>48110</v>
      </c>
      <c r="W71" s="137">
        <v>45670</v>
      </c>
      <c r="X71" s="137">
        <v>49103</v>
      </c>
      <c r="Y71" s="138">
        <v>48670</v>
      </c>
      <c r="Z71" s="138">
        <v>44978</v>
      </c>
      <c r="AA71" s="138">
        <f>SUM(AA72:AA75)</f>
        <v>18383</v>
      </c>
      <c r="AB71" s="138">
        <f>SUM(AB72:AB75)</f>
        <v>17407</v>
      </c>
      <c r="AC71" s="138">
        <f>SUM(AC72:AC75)</f>
        <v>54502</v>
      </c>
    </row>
    <row r="72" spans="2:29">
      <c r="B72" s="31" t="s">
        <v>626</v>
      </c>
      <c r="C72" s="28">
        <v>964</v>
      </c>
      <c r="D72" s="28">
        <v>835</v>
      </c>
      <c r="E72" s="28">
        <v>399</v>
      </c>
      <c r="F72" s="28">
        <v>245</v>
      </c>
      <c r="G72" s="28">
        <v>1052</v>
      </c>
      <c r="H72" s="28">
        <v>426</v>
      </c>
      <c r="I72" s="28">
        <v>374</v>
      </c>
      <c r="J72" s="28">
        <v>102</v>
      </c>
      <c r="K72" s="28">
        <v>37</v>
      </c>
      <c r="L72" s="28">
        <v>119</v>
      </c>
      <c r="M72" s="28">
        <v>96</v>
      </c>
      <c r="N72" s="28">
        <v>69</v>
      </c>
      <c r="O72" s="28">
        <v>77</v>
      </c>
      <c r="P72" s="28">
        <v>48</v>
      </c>
      <c r="Q72" s="28">
        <v>23</v>
      </c>
      <c r="R72" s="28">
        <v>35</v>
      </c>
      <c r="S72" s="28">
        <v>75</v>
      </c>
      <c r="T72" s="28">
        <v>12</v>
      </c>
      <c r="U72" s="28">
        <v>13</v>
      </c>
      <c r="V72" s="28">
        <v>13</v>
      </c>
      <c r="W72" s="28">
        <v>6</v>
      </c>
      <c r="X72" s="28">
        <v>36</v>
      </c>
      <c r="Y72" s="29">
        <v>92</v>
      </c>
      <c r="Z72" s="29">
        <v>96</v>
      </c>
      <c r="AA72" s="29">
        <v>95</v>
      </c>
      <c r="AB72" s="29">
        <v>63</v>
      </c>
      <c r="AC72" s="29">
        <v>168</v>
      </c>
    </row>
    <row r="73" spans="2:29">
      <c r="B73" s="31" t="s">
        <v>291</v>
      </c>
      <c r="C73" s="28">
        <v>43158</v>
      </c>
      <c r="D73" s="28">
        <v>44727</v>
      </c>
      <c r="E73" s="28">
        <v>44955</v>
      </c>
      <c r="F73" s="28">
        <v>49672</v>
      </c>
      <c r="G73" s="28">
        <v>44513</v>
      </c>
      <c r="H73" s="28">
        <v>43371</v>
      </c>
      <c r="I73" s="28">
        <v>41197</v>
      </c>
      <c r="J73" s="28">
        <v>48085</v>
      </c>
      <c r="K73" s="28">
        <v>45849</v>
      </c>
      <c r="L73" s="28">
        <v>46099</v>
      </c>
      <c r="M73" s="28">
        <v>44349</v>
      </c>
      <c r="N73" s="28">
        <v>38762</v>
      </c>
      <c r="O73" s="28">
        <v>45246</v>
      </c>
      <c r="P73" s="28">
        <v>46761</v>
      </c>
      <c r="Q73" s="28">
        <v>49771</v>
      </c>
      <c r="R73" s="28">
        <v>49507</v>
      </c>
      <c r="S73" s="28">
        <v>33125</v>
      </c>
      <c r="T73" s="28">
        <v>51080</v>
      </c>
      <c r="U73" s="28">
        <v>51018</v>
      </c>
      <c r="V73" s="28">
        <v>48097</v>
      </c>
      <c r="W73" s="28">
        <v>45664</v>
      </c>
      <c r="X73" s="28">
        <v>49067</v>
      </c>
      <c r="Y73" s="29">
        <v>48578</v>
      </c>
      <c r="Z73" s="29">
        <v>44882</v>
      </c>
      <c r="AA73" s="29">
        <v>18288</v>
      </c>
      <c r="AB73" s="29">
        <v>17344</v>
      </c>
      <c r="AC73" s="29">
        <v>54334</v>
      </c>
    </row>
    <row r="74" spans="2:29">
      <c r="B74" s="31" t="s">
        <v>292</v>
      </c>
      <c r="C74" s="170">
        <v>0</v>
      </c>
      <c r="D74" s="170">
        <v>0</v>
      </c>
      <c r="E74" s="170">
        <v>0</v>
      </c>
      <c r="F74" s="170">
        <v>0</v>
      </c>
      <c r="G74" s="170">
        <v>0</v>
      </c>
      <c r="H74" s="170">
        <v>0</v>
      </c>
      <c r="I74" s="170">
        <v>0</v>
      </c>
      <c r="J74" s="170">
        <v>0</v>
      </c>
      <c r="K74" s="170">
        <v>0</v>
      </c>
      <c r="L74" s="29">
        <v>7242</v>
      </c>
      <c r="M74" s="28">
        <v>24208</v>
      </c>
      <c r="N74" s="28">
        <v>3757</v>
      </c>
      <c r="O74" s="170">
        <v>0</v>
      </c>
      <c r="P74" s="170">
        <v>0</v>
      </c>
      <c r="Q74" s="170">
        <v>0</v>
      </c>
      <c r="R74" s="170">
        <v>0</v>
      </c>
      <c r="S74" s="170">
        <v>0</v>
      </c>
      <c r="T74" s="170">
        <v>0</v>
      </c>
      <c r="U74" s="170">
        <v>0</v>
      </c>
      <c r="V74" s="170">
        <v>0</v>
      </c>
      <c r="W74" s="170">
        <v>0</v>
      </c>
      <c r="X74" s="170">
        <v>0</v>
      </c>
      <c r="Y74" s="170">
        <v>0</v>
      </c>
      <c r="Z74" s="170">
        <v>0</v>
      </c>
      <c r="AA74" s="170">
        <v>0</v>
      </c>
      <c r="AB74" s="170">
        <v>0</v>
      </c>
      <c r="AC74" s="170">
        <v>0</v>
      </c>
    </row>
    <row r="75" spans="2:29" ht="28.5">
      <c r="B75" s="92" t="s">
        <v>523</v>
      </c>
      <c r="C75" s="32">
        <v>42</v>
      </c>
      <c r="D75" s="32">
        <v>47</v>
      </c>
      <c r="E75" s="32">
        <v>21</v>
      </c>
      <c r="F75" s="32">
        <v>19</v>
      </c>
      <c r="G75" s="32">
        <v>11</v>
      </c>
      <c r="H75" s="32">
        <v>7</v>
      </c>
      <c r="I75" s="32">
        <v>6</v>
      </c>
      <c r="J75" s="32">
        <v>1</v>
      </c>
      <c r="K75" s="32">
        <v>7</v>
      </c>
      <c r="L75" s="32">
        <v>4</v>
      </c>
      <c r="M75" s="33">
        <v>0</v>
      </c>
      <c r="N75" s="32">
        <v>2</v>
      </c>
      <c r="O75" s="32">
        <v>1</v>
      </c>
      <c r="P75" s="32">
        <v>1</v>
      </c>
      <c r="Q75" s="196">
        <v>0</v>
      </c>
      <c r="R75" s="196">
        <v>0</v>
      </c>
      <c r="S75" s="196">
        <v>0</v>
      </c>
      <c r="T75" s="196">
        <v>0</v>
      </c>
      <c r="U75" s="196">
        <v>0</v>
      </c>
      <c r="V75" s="196">
        <v>0</v>
      </c>
      <c r="W75" s="196">
        <v>0</v>
      </c>
      <c r="X75" s="196">
        <v>0</v>
      </c>
      <c r="Y75" s="196">
        <v>0</v>
      </c>
      <c r="Z75" s="196">
        <v>0</v>
      </c>
      <c r="AA75" s="196">
        <v>0</v>
      </c>
      <c r="AB75" s="196">
        <v>0</v>
      </c>
      <c r="AC75" s="196">
        <v>0</v>
      </c>
    </row>
    <row r="76" spans="2:29">
      <c r="B76" s="10"/>
      <c r="C76" s="8"/>
      <c r="D76" s="8"/>
      <c r="E76" s="8"/>
      <c r="F76" s="8"/>
      <c r="G76" s="8"/>
      <c r="H76" s="8"/>
      <c r="I76" s="8"/>
      <c r="J76" s="8"/>
      <c r="K76" s="8"/>
      <c r="L76" s="8"/>
      <c r="M76" s="11"/>
      <c r="N76" s="8"/>
      <c r="O76" s="8"/>
      <c r="P76" s="8"/>
      <c r="Q76" s="11"/>
      <c r="R76" s="11"/>
      <c r="S76" s="11"/>
      <c r="T76" s="11"/>
      <c r="U76" s="11"/>
      <c r="V76" s="11"/>
      <c r="W76" s="11"/>
      <c r="X76" s="11"/>
      <c r="Y76" s="156"/>
      <c r="Z76" s="156"/>
      <c r="AA76" s="156"/>
      <c r="AB76" s="156"/>
      <c r="AC76" s="156"/>
    </row>
    <row r="77" spans="2:29" s="24" customFormat="1" ht="12.75">
      <c r="B77" s="75" t="s">
        <v>73</v>
      </c>
      <c r="C77" s="79"/>
      <c r="D77" s="79"/>
      <c r="E77" s="79"/>
      <c r="F77" s="79"/>
      <c r="G77" s="79"/>
      <c r="H77" s="79"/>
      <c r="I77" s="79"/>
      <c r="J77" s="79"/>
      <c r="K77" s="79"/>
      <c r="L77" s="79"/>
      <c r="M77" s="79"/>
      <c r="N77" s="79"/>
      <c r="O77" s="79"/>
      <c r="P77" s="79"/>
      <c r="Q77" s="79"/>
      <c r="R77" s="79"/>
      <c r="S77" s="79"/>
      <c r="T77" s="79"/>
      <c r="U77" s="79"/>
      <c r="V77" s="79"/>
      <c r="W77" s="79"/>
      <c r="X77" s="79"/>
      <c r="Y77" s="157"/>
      <c r="Z77" s="157"/>
      <c r="AA77" s="157"/>
      <c r="AB77" s="157"/>
      <c r="AC77" s="157"/>
    </row>
    <row r="78" spans="2:29" s="24" customFormat="1" ht="12.75">
      <c r="B78" s="78" t="s">
        <v>524</v>
      </c>
      <c r="L78" s="79"/>
      <c r="Y78" s="69"/>
      <c r="Z78" s="69"/>
      <c r="AA78" s="69"/>
      <c r="AB78" s="69"/>
      <c r="AC78" s="69"/>
    </row>
    <row r="79" spans="2:29" s="24" customFormat="1" ht="12" customHeight="1">
      <c r="B79" s="140" t="s">
        <v>539</v>
      </c>
      <c r="C79" s="140"/>
      <c r="D79" s="140"/>
      <c r="E79" s="140"/>
      <c r="F79" s="140"/>
      <c r="G79" s="140"/>
      <c r="H79" s="140"/>
      <c r="I79" s="140"/>
      <c r="J79" s="140"/>
      <c r="K79" s="140"/>
      <c r="L79" s="140"/>
      <c r="M79" s="140"/>
      <c r="N79" s="140"/>
      <c r="O79" s="140"/>
      <c r="P79" s="140"/>
      <c r="Q79" s="140"/>
      <c r="R79" s="140"/>
      <c r="S79" s="140"/>
      <c r="T79" s="140"/>
      <c r="U79" s="140"/>
      <c r="V79" s="140"/>
      <c r="W79" s="140"/>
      <c r="Y79" s="69"/>
      <c r="Z79" s="69"/>
      <c r="AA79" s="69"/>
      <c r="AB79" s="69"/>
      <c r="AC79" s="69"/>
    </row>
    <row r="80" spans="2:29" s="24" customFormat="1" ht="24.6" customHeight="1">
      <c r="B80" s="140" t="s">
        <v>540</v>
      </c>
      <c r="C80" s="140"/>
      <c r="D80" s="140"/>
      <c r="E80" s="140"/>
      <c r="F80" s="140"/>
      <c r="G80" s="140"/>
      <c r="H80" s="140"/>
      <c r="I80" s="140"/>
      <c r="J80" s="140"/>
      <c r="K80" s="140"/>
      <c r="L80" s="140"/>
      <c r="M80" s="140"/>
      <c r="N80" s="140"/>
      <c r="O80" s="140"/>
      <c r="P80" s="140"/>
      <c r="Q80" s="140"/>
      <c r="R80" s="140"/>
      <c r="S80" s="140"/>
      <c r="T80" s="140"/>
      <c r="U80" s="140"/>
      <c r="V80" s="140"/>
      <c r="W80" s="140"/>
      <c r="Y80" s="69"/>
      <c r="Z80" s="69"/>
      <c r="AA80" s="69"/>
      <c r="AB80" s="69"/>
      <c r="AC80" s="69"/>
    </row>
    <row r="81" spans="2:29" s="24" customFormat="1" ht="6" customHeight="1">
      <c r="B81" s="94"/>
      <c r="C81" s="94"/>
      <c r="D81" s="94"/>
      <c r="E81" s="94"/>
      <c r="F81" s="94"/>
      <c r="G81" s="94"/>
      <c r="H81" s="94"/>
      <c r="I81" s="94"/>
      <c r="J81" s="94"/>
      <c r="K81" s="94"/>
      <c r="L81" s="94"/>
      <c r="M81" s="94"/>
      <c r="N81" s="94"/>
      <c r="O81" s="94"/>
      <c r="P81" s="94"/>
      <c r="Q81" s="94"/>
      <c r="R81" s="94"/>
      <c r="S81" s="94"/>
      <c r="T81" s="94"/>
      <c r="U81" s="94"/>
      <c r="V81" s="94"/>
      <c r="W81" s="94"/>
      <c r="Y81" s="69"/>
      <c r="Z81" s="69"/>
      <c r="AA81" s="69"/>
      <c r="AB81" s="69"/>
      <c r="AC81" s="69"/>
    </row>
    <row r="82" spans="2:29" s="24" customFormat="1" ht="26.25">
      <c r="B82" s="98" t="s">
        <v>545</v>
      </c>
      <c r="X82" s="24" t="s">
        <v>530</v>
      </c>
      <c r="Y82" s="69"/>
      <c r="Z82" s="69"/>
      <c r="AA82" s="69"/>
      <c r="AB82" s="69"/>
      <c r="AC82" s="69"/>
    </row>
    <row r="83" spans="2:29" s="24" customFormat="1" ht="13.5">
      <c r="B83" s="78" t="s">
        <v>557</v>
      </c>
      <c r="Y83" s="69"/>
      <c r="Z83" s="69"/>
      <c r="AA83" s="69"/>
      <c r="AB83" s="69"/>
      <c r="AC83" s="69"/>
    </row>
    <row r="84" spans="2:29" s="24" customFormat="1" ht="51.75">
      <c r="B84" s="141" t="s">
        <v>556</v>
      </c>
      <c r="Y84" s="69"/>
      <c r="Z84" s="69"/>
      <c r="AA84" s="69"/>
      <c r="AB84" s="69"/>
      <c r="AC84" s="69"/>
    </row>
    <row r="85" spans="2:29" s="24" customFormat="1" ht="39">
      <c r="B85" s="98" t="s">
        <v>558</v>
      </c>
      <c r="Y85" s="69"/>
      <c r="Z85" s="69"/>
      <c r="AA85" s="69"/>
      <c r="AB85" s="69"/>
      <c r="AC85" s="69"/>
    </row>
    <row r="86" spans="2:29" s="24" customFormat="1" ht="39">
      <c r="B86" s="98" t="s">
        <v>559</v>
      </c>
      <c r="Y86" s="69"/>
      <c r="Z86" s="69"/>
      <c r="AA86" s="69"/>
      <c r="AB86" s="69"/>
      <c r="AC86" s="69"/>
    </row>
    <row r="87" spans="2:29" s="24" customFormat="1" ht="3.75" customHeight="1">
      <c r="B87" s="98"/>
      <c r="Y87" s="69"/>
      <c r="Z87" s="69"/>
      <c r="AA87" s="69"/>
      <c r="AB87" s="69"/>
      <c r="AC87" s="69"/>
    </row>
    <row r="88" spans="2:29" s="24" customFormat="1" ht="26.25" customHeight="1">
      <c r="B88" s="142" t="s">
        <v>613</v>
      </c>
      <c r="C88" s="142"/>
      <c r="D88" s="142"/>
      <c r="E88" s="142"/>
      <c r="F88" s="142"/>
      <c r="G88" s="142"/>
      <c r="H88" s="142"/>
      <c r="I88" s="142"/>
      <c r="J88" s="142"/>
      <c r="K88" s="142"/>
      <c r="L88" s="142"/>
      <c r="M88" s="142"/>
      <c r="N88" s="142"/>
      <c r="O88" s="142"/>
      <c r="P88" s="142"/>
      <c r="Q88" s="142"/>
      <c r="Y88" s="69"/>
      <c r="Z88" s="69"/>
      <c r="AA88" s="69"/>
      <c r="AB88" s="69"/>
      <c r="AC88" s="69"/>
    </row>
    <row r="89" spans="2:29" s="24" customFormat="1" ht="25.5">
      <c r="B89" s="206" t="s">
        <v>611</v>
      </c>
      <c r="C89" s="206"/>
      <c r="D89" s="206"/>
      <c r="E89" s="206"/>
      <c r="F89" s="206"/>
      <c r="G89" s="206"/>
      <c r="H89" s="206"/>
      <c r="I89" s="206"/>
      <c r="J89" s="206"/>
      <c r="K89" s="206"/>
      <c r="L89" s="80"/>
      <c r="M89" s="80"/>
      <c r="N89" s="80"/>
      <c r="O89" s="80"/>
      <c r="P89" s="80"/>
      <c r="Q89" s="80"/>
      <c r="Y89" s="69"/>
      <c r="Z89" s="69"/>
      <c r="AA89" s="69"/>
      <c r="AB89" s="69"/>
      <c r="AC89" s="69"/>
    </row>
    <row r="90" spans="2:29">
      <c r="B90" s="38"/>
      <c r="C90" s="38"/>
      <c r="D90" s="38"/>
      <c r="E90" s="38"/>
      <c r="F90" s="38"/>
      <c r="G90" s="38"/>
      <c r="H90" s="38"/>
      <c r="I90" s="38"/>
      <c r="J90" s="38"/>
      <c r="K90" s="38"/>
      <c r="L90" s="12"/>
      <c r="M90" s="38"/>
      <c r="N90" s="38"/>
      <c r="O90" s="38"/>
      <c r="P90" s="38"/>
      <c r="Q90" s="38"/>
      <c r="R90" s="38"/>
      <c r="S90" s="38"/>
      <c r="T90" s="38"/>
      <c r="U90" s="38"/>
      <c r="V90" s="38"/>
      <c r="W90" s="38"/>
    </row>
    <row r="91" spans="2:29" hidden="1">
      <c r="B91" s="38"/>
    </row>
    <row r="92" spans="2:29" hidden="1">
      <c r="B92" s="38"/>
      <c r="C92" s="38"/>
      <c r="D92" s="38"/>
      <c r="E92" s="38"/>
      <c r="F92" s="38"/>
      <c r="G92" s="38"/>
      <c r="H92" s="38"/>
      <c r="I92" s="38"/>
      <c r="J92" s="38"/>
      <c r="K92" s="38"/>
      <c r="L92" s="89"/>
      <c r="M92" s="38"/>
      <c r="N92" s="38"/>
      <c r="O92" s="38"/>
      <c r="P92" s="38"/>
      <c r="Q92" s="38"/>
      <c r="R92" s="38"/>
      <c r="S92" s="38"/>
      <c r="T92" s="38"/>
      <c r="U92" s="38"/>
      <c r="V92" s="38"/>
      <c r="W92" s="38"/>
    </row>
    <row r="93" spans="2:29" hidden="1">
      <c r="B93" s="38"/>
      <c r="C93" s="38"/>
      <c r="D93" s="38"/>
      <c r="E93" s="38"/>
      <c r="F93" s="38"/>
      <c r="G93" s="38"/>
      <c r="H93" s="38"/>
      <c r="I93" s="38"/>
      <c r="J93" s="38"/>
      <c r="K93" s="38"/>
      <c r="L93" s="38"/>
      <c r="M93" s="38"/>
      <c r="N93" s="38"/>
      <c r="O93" s="38"/>
      <c r="P93" s="38"/>
      <c r="Q93" s="38"/>
      <c r="R93" s="38"/>
      <c r="S93" s="38"/>
      <c r="T93" s="38"/>
      <c r="U93" s="38"/>
      <c r="V93" s="38"/>
      <c r="W93" s="38"/>
    </row>
    <row r="94" spans="2:29" hidden="1">
      <c r="B94" s="38"/>
      <c r="C94" s="38"/>
      <c r="D94" s="38"/>
      <c r="E94" s="38"/>
      <c r="F94" s="38"/>
      <c r="G94" s="38"/>
      <c r="H94" s="38"/>
      <c r="I94" s="38"/>
      <c r="J94" s="38"/>
      <c r="K94" s="38"/>
      <c r="L94" s="38"/>
      <c r="M94" s="38"/>
      <c r="N94" s="38"/>
      <c r="O94" s="38"/>
      <c r="P94" s="38"/>
      <c r="Q94" s="38"/>
      <c r="R94" s="38"/>
      <c r="S94" s="38"/>
      <c r="T94" s="38"/>
      <c r="U94" s="38"/>
      <c r="V94" s="38"/>
      <c r="W94" s="38"/>
    </row>
  </sheetData>
  <mergeCells count="3">
    <mergeCell ref="G2:Z3"/>
    <mergeCell ref="B5:B6"/>
    <mergeCell ref="C5:AC5"/>
  </mergeCells>
  <conditionalFormatting sqref="L90 C26:V29 N69:V70 C43:V44 R68:AB68 B9 C59:Y60 C57:AC57 P56:AC56 C55:AC55 O54:AC54 L46:V47 Q45:V45 U67:AB67 Z61:AC62 C76:AC76 L74:N74 C75:P75 D45:F47 C39:V40 V38 C33:E33 C34:H34 J34:L34 G33:I33 N34 Q34 C48:AC53 C24:AC24 W26:AC26 W28:AC29 C31:AC32 W39:AC39 C37:AC37 AC67:AC68 C63:AC64 C71:AC73 C22:AC22">
    <cfRule type="cellIs" dxfId="616" priority="138" operator="equal">
      <formula>"N.D."</formula>
    </cfRule>
  </conditionalFormatting>
  <conditionalFormatting sqref="C74:K74">
    <cfRule type="cellIs" dxfId="615" priority="31" operator="equal">
      <formula>0</formula>
    </cfRule>
  </conditionalFormatting>
  <conditionalFormatting sqref="O74:P74">
    <cfRule type="cellIs" dxfId="614" priority="30" operator="equal">
      <formula>0</formula>
    </cfRule>
  </conditionalFormatting>
  <conditionalFormatting sqref="Q74:AC74">
    <cfRule type="cellIs" dxfId="613" priority="29" operator="equal">
      <formula>0</formula>
    </cfRule>
  </conditionalFormatting>
  <conditionalFormatting sqref="Q75:AC75">
    <cfRule type="cellIs" dxfId="612" priority="28" operator="equal">
      <formula>0</formula>
    </cfRule>
  </conditionalFormatting>
  <conditionalFormatting sqref="C68:Q68">
    <cfRule type="cellIs" dxfId="611" priority="27" operator="equal">
      <formula>0</formula>
    </cfRule>
  </conditionalFormatting>
  <conditionalFormatting sqref="C69:M70">
    <cfRule type="cellIs" dxfId="610" priority="26" operator="equal">
      <formula>0</formula>
    </cfRule>
  </conditionalFormatting>
  <conditionalFormatting sqref="C65:T67">
    <cfRule type="cellIs" dxfId="609" priority="25" operator="equal">
      <formula>0</formula>
    </cfRule>
  </conditionalFormatting>
  <conditionalFormatting sqref="U65:AC66">
    <cfRule type="cellIs" dxfId="608" priority="24" operator="equal">
      <formula>0</formula>
    </cfRule>
  </conditionalFormatting>
  <conditionalFormatting sqref="Z58:AC60">
    <cfRule type="cellIs" dxfId="607" priority="23" operator="equal">
      <formula>0</formula>
    </cfRule>
  </conditionalFormatting>
  <conditionalFormatting sqref="N61:Y62 N58:Y58">
    <cfRule type="cellIs" dxfId="606" priority="22" operator="equal">
      <formula>0</formula>
    </cfRule>
  </conditionalFormatting>
  <conditionalFormatting sqref="C61:M62 C58:M58">
    <cfRule type="cellIs" dxfId="605" priority="21" operator="equal">
      <formula>0</formula>
    </cfRule>
  </conditionalFormatting>
  <conditionalFormatting sqref="C56:O56">
    <cfRule type="cellIs" dxfId="604" priority="20" operator="equal">
      <formula>0</formula>
    </cfRule>
  </conditionalFormatting>
  <conditionalFormatting sqref="C54:N54">
    <cfRule type="cellIs" dxfId="603" priority="19" operator="equal">
      <formula>0</formula>
    </cfRule>
  </conditionalFormatting>
  <conditionalFormatting sqref="AB45:AC45">
    <cfRule type="cellIs" dxfId="602" priority="18" operator="equal">
      <formula>0</formula>
    </cfRule>
  </conditionalFormatting>
  <conditionalFormatting sqref="C45:C47">
    <cfRule type="cellIs" dxfId="601" priority="17" operator="equal">
      <formula>0</formula>
    </cfRule>
  </conditionalFormatting>
  <conditionalFormatting sqref="G45:K47">
    <cfRule type="cellIs" dxfId="600" priority="15" operator="equal">
      <formula>0</formula>
    </cfRule>
  </conditionalFormatting>
  <conditionalFormatting sqref="L45:P45">
    <cfRule type="cellIs" dxfId="599" priority="14" operator="equal">
      <formula>0</formula>
    </cfRule>
  </conditionalFormatting>
  <conditionalFormatting sqref="C38:U38">
    <cfRule type="cellIs" dxfId="598" priority="13" operator="equal">
      <formula>0</formula>
    </cfRule>
  </conditionalFormatting>
  <conditionalFormatting sqref="W38:AC38">
    <cfRule type="cellIs" dxfId="597" priority="12" operator="equal">
      <formula>0</formula>
    </cfRule>
  </conditionalFormatting>
  <conditionalFormatting sqref="R33:AC36">
    <cfRule type="cellIs" dxfId="596" priority="11" operator="equal">
      <formula>0</formula>
    </cfRule>
  </conditionalFormatting>
  <conditionalFormatting sqref="C36:Q36">
    <cfRule type="cellIs" dxfId="595" priority="10" operator="equal">
      <formula>0</formula>
    </cfRule>
  </conditionalFormatting>
  <conditionalFormatting sqref="C35:Q35">
    <cfRule type="cellIs" dxfId="594" priority="9" operator="equal">
      <formula>0</formula>
    </cfRule>
  </conditionalFormatting>
  <conditionalFormatting sqref="I34">
    <cfRule type="cellIs" dxfId="593" priority="8" operator="equal">
      <formula>0</formula>
    </cfRule>
  </conditionalFormatting>
  <conditionalFormatting sqref="F33">
    <cfRule type="cellIs" dxfId="592" priority="7" operator="equal">
      <formula>0</formula>
    </cfRule>
  </conditionalFormatting>
  <conditionalFormatting sqref="J33">
    <cfRule type="cellIs" dxfId="591" priority="6" operator="equal">
      <formula>0</formula>
    </cfRule>
  </conditionalFormatting>
  <conditionalFormatting sqref="K33:Q33">
    <cfRule type="cellIs" dxfId="590" priority="5" operator="equal">
      <formula>0</formula>
    </cfRule>
  </conditionalFormatting>
  <conditionalFormatting sqref="M34">
    <cfRule type="cellIs" dxfId="589" priority="4" operator="equal">
      <formula>0</formula>
    </cfRule>
  </conditionalFormatting>
  <conditionalFormatting sqref="O34:P34">
    <cfRule type="cellIs" dxfId="588" priority="3" operator="equal">
      <formula>0</formula>
    </cfRule>
  </conditionalFormatting>
  <conditionalFormatting sqref="AA15:AC15">
    <cfRule type="cellIs" dxfId="587" priority="2" operator="equal">
      <formula>0</formula>
    </cfRule>
  </conditionalFormatting>
  <conditionalFormatting sqref="C41:AB41">
    <cfRule type="cellIs" dxfId="586" priority="1" operator="equal">
      <formula>0</formula>
    </cfRule>
  </conditionalFormatting>
  <hyperlinks>
    <hyperlink ref="B89" r:id="rId1" display="https://travel.state.gov/content/travel/en/legal/visa-law0/visa-statistics/annual-reports.html"/>
    <hyperlink ref="AD6" location="Índice!A1" display="Regresar"/>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U270"/>
  <sheetViews>
    <sheetView topLeftCell="A2" zoomScale="85" zoomScaleNormal="85" workbookViewId="0">
      <pane xSplit="2" ySplit="4" topLeftCell="C197" activePane="bottomRight" state="frozen"/>
      <selection activeCell="A2" sqref="A2"/>
      <selection pane="topRight" activeCell="C2" sqref="C2"/>
      <selection pane="bottomLeft" activeCell="A6" sqref="A6"/>
      <selection pane="bottomRight" activeCell="AP4" sqref="AP4"/>
    </sheetView>
  </sheetViews>
  <sheetFormatPr baseColWidth="10" defaultColWidth="0" defaultRowHeight="18" zeroHeight="1"/>
  <cols>
    <col min="1" max="1" width="2.85546875" style="175" customWidth="1"/>
    <col min="2" max="2" width="28.85546875" style="184" customWidth="1"/>
    <col min="3" max="3" width="12.7109375" style="175" customWidth="1"/>
    <col min="4" max="4" width="19.5703125" style="175" bestFit="1" customWidth="1"/>
    <col min="5" max="5" width="16" style="175" bestFit="1" customWidth="1"/>
    <col min="6" max="6" width="1.42578125" style="175" customWidth="1"/>
    <col min="7" max="7" width="12.7109375" style="175" customWidth="1"/>
    <col min="8" max="8" width="18.5703125" style="175" bestFit="1" customWidth="1"/>
    <col min="9" max="9" width="17.42578125" style="175" customWidth="1"/>
    <col min="10" max="10" width="1.42578125" style="175" customWidth="1"/>
    <col min="11" max="11" width="12.7109375" style="175" customWidth="1"/>
    <col min="12" max="12" width="18.5703125" style="175" bestFit="1" customWidth="1"/>
    <col min="13" max="13" width="16.140625" style="175" customWidth="1"/>
    <col min="14" max="14" width="1.42578125" style="175" customWidth="1"/>
    <col min="15" max="15" width="13.5703125" style="175" bestFit="1" customWidth="1"/>
    <col min="16" max="16" width="18.5703125" style="175" bestFit="1" customWidth="1"/>
    <col min="17" max="17" width="15.7109375" style="175" customWidth="1"/>
    <col min="18" max="18" width="1.42578125" style="175" customWidth="1"/>
    <col min="19" max="19" width="14" style="175" bestFit="1" customWidth="1"/>
    <col min="20" max="20" width="18.5703125" style="175" customWidth="1"/>
    <col min="21" max="21" width="16.5703125" style="175" customWidth="1"/>
    <col min="22" max="22" width="1.42578125" style="175" customWidth="1"/>
    <col min="23" max="23" width="13.5703125" style="182" bestFit="1" customWidth="1"/>
    <col min="24" max="24" width="18.5703125" style="182" bestFit="1" customWidth="1"/>
    <col min="25" max="25" width="15.7109375" style="182" customWidth="1"/>
    <col min="26" max="26" width="1.42578125" style="182" customWidth="1"/>
    <col min="27" max="27" width="12.5703125" style="189" customWidth="1"/>
    <col min="28" max="28" width="18.5703125" style="189" customWidth="1"/>
    <col min="29" max="29" width="16.85546875" style="189" customWidth="1"/>
    <col min="30" max="30" width="1.42578125" style="189" customWidth="1"/>
    <col min="31" max="31" width="12.5703125" style="175" customWidth="1"/>
    <col min="32" max="32" width="18.5703125" style="175" customWidth="1"/>
    <col min="33" max="33" width="14" style="175" customWidth="1"/>
    <col min="34" max="34" width="1.42578125" style="175" customWidth="1"/>
    <col min="35" max="35" width="14" style="175" customWidth="1"/>
    <col min="36" max="36" width="18.5703125" style="175" customWidth="1"/>
    <col min="37" max="37" width="14" style="175" customWidth="1"/>
    <col min="38" max="38" width="1.140625" style="175" customWidth="1"/>
    <col min="39" max="39" width="14" style="175" customWidth="1"/>
    <col min="40" max="40" width="18.5703125" style="175" customWidth="1"/>
    <col min="41" max="41" width="14" style="175" customWidth="1"/>
    <col min="42" max="42" width="11.42578125" style="175" customWidth="1"/>
    <col min="43" max="43" width="2.85546875" style="175" customWidth="1"/>
    <col min="44" max="45" width="14" style="175" hidden="1" customWidth="1"/>
    <col min="46" max="47" width="0" style="175" hidden="1" customWidth="1"/>
    <col min="48" max="16384" width="11.42578125" style="175" hidden="1"/>
  </cols>
  <sheetData>
    <row r="2" spans="2:42" ht="76.5" customHeight="1">
      <c r="C2" s="283" t="s">
        <v>587</v>
      </c>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c r="AN2" s="283"/>
      <c r="AO2" s="283"/>
    </row>
    <row r="3" spans="2:42" ht="23.25" customHeight="1">
      <c r="B3" s="290" t="s">
        <v>299</v>
      </c>
      <c r="C3" s="289">
        <v>2000</v>
      </c>
      <c r="D3" s="289"/>
      <c r="E3" s="289"/>
      <c r="F3" s="163"/>
      <c r="G3" s="289">
        <v>2005</v>
      </c>
      <c r="H3" s="289"/>
      <c r="I3" s="289"/>
      <c r="J3" s="163"/>
      <c r="K3" s="289">
        <v>2010</v>
      </c>
      <c r="L3" s="289"/>
      <c r="M3" s="289"/>
      <c r="N3" s="163"/>
      <c r="O3" s="289">
        <v>2015</v>
      </c>
      <c r="P3" s="289"/>
      <c r="Q3" s="289"/>
      <c r="R3" s="163"/>
      <c r="S3" s="289">
        <v>2016</v>
      </c>
      <c r="T3" s="289"/>
      <c r="U3" s="289"/>
      <c r="V3" s="163"/>
      <c r="W3" s="289">
        <v>2017</v>
      </c>
      <c r="X3" s="289"/>
      <c r="Y3" s="289"/>
      <c r="Z3" s="163"/>
      <c r="AA3" s="289">
        <v>2018</v>
      </c>
      <c r="AB3" s="289"/>
      <c r="AC3" s="289"/>
      <c r="AD3" s="163"/>
      <c r="AE3" s="289">
        <v>2019</v>
      </c>
      <c r="AF3" s="289"/>
      <c r="AG3" s="289"/>
      <c r="AH3" s="163"/>
      <c r="AI3" s="289">
        <v>2020</v>
      </c>
      <c r="AJ3" s="289"/>
      <c r="AK3" s="289"/>
      <c r="AL3" s="163"/>
      <c r="AM3" s="289">
        <v>2021</v>
      </c>
      <c r="AN3" s="289"/>
      <c r="AO3" s="289"/>
    </row>
    <row r="4" spans="2:42" ht="41.25" customHeight="1">
      <c r="B4" s="290"/>
      <c r="C4" s="166" t="s">
        <v>29</v>
      </c>
      <c r="D4" s="166" t="s">
        <v>579</v>
      </c>
      <c r="E4" s="166" t="s">
        <v>580</v>
      </c>
      <c r="F4" s="132"/>
      <c r="G4" s="166" t="s">
        <v>29</v>
      </c>
      <c r="H4" s="166" t="s">
        <v>579</v>
      </c>
      <c r="I4" s="166" t="s">
        <v>580</v>
      </c>
      <c r="J4" s="132"/>
      <c r="K4" s="166" t="s">
        <v>29</v>
      </c>
      <c r="L4" s="166" t="s">
        <v>579</v>
      </c>
      <c r="M4" s="166" t="s">
        <v>580</v>
      </c>
      <c r="N4" s="132"/>
      <c r="O4" s="166" t="s">
        <v>29</v>
      </c>
      <c r="P4" s="166" t="s">
        <v>579</v>
      </c>
      <c r="Q4" s="166" t="s">
        <v>580</v>
      </c>
      <c r="R4" s="132"/>
      <c r="S4" s="166" t="s">
        <v>29</v>
      </c>
      <c r="T4" s="166" t="s">
        <v>579</v>
      </c>
      <c r="U4" s="166" t="s">
        <v>580</v>
      </c>
      <c r="V4" s="132"/>
      <c r="W4" s="166" t="s">
        <v>29</v>
      </c>
      <c r="X4" s="166" t="s">
        <v>579</v>
      </c>
      <c r="Y4" s="166" t="s">
        <v>580</v>
      </c>
      <c r="Z4" s="132"/>
      <c r="AA4" s="166" t="s">
        <v>29</v>
      </c>
      <c r="AB4" s="166" t="s">
        <v>579</v>
      </c>
      <c r="AC4" s="166" t="s">
        <v>580</v>
      </c>
      <c r="AD4" s="132"/>
      <c r="AE4" s="166" t="s">
        <v>29</v>
      </c>
      <c r="AF4" s="166" t="s">
        <v>579</v>
      </c>
      <c r="AG4" s="166" t="s">
        <v>580</v>
      </c>
      <c r="AH4" s="132"/>
      <c r="AI4" s="166" t="s">
        <v>29</v>
      </c>
      <c r="AJ4" s="166" t="s">
        <v>579</v>
      </c>
      <c r="AK4" s="166" t="s">
        <v>580</v>
      </c>
      <c r="AL4" s="132"/>
      <c r="AM4" s="166" t="s">
        <v>29</v>
      </c>
      <c r="AN4" s="166" t="s">
        <v>579</v>
      </c>
      <c r="AO4" s="166" t="s">
        <v>580</v>
      </c>
      <c r="AP4" s="161" t="s">
        <v>584</v>
      </c>
    </row>
    <row r="5" spans="2:42" ht="30.75" customHeight="1">
      <c r="B5" s="185" t="s">
        <v>302</v>
      </c>
      <c r="C5" s="164">
        <f>SUM(C7,C63,C106,C195,C219,C240,C254,C255)</f>
        <v>7555157</v>
      </c>
      <c r="D5" s="164">
        <f>SUM(D7,D63,D106,D195,D219,D240,D254,D255)</f>
        <v>7141636</v>
      </c>
      <c r="E5" s="164">
        <f>SUM(E7,E63,E106,E195,E219,E240,E254,E255)</f>
        <v>413521</v>
      </c>
      <c r="F5" s="164"/>
      <c r="G5" s="164">
        <f>SUM(G7,G63,G106,G195,G219,G240,G254,G255)</f>
        <v>5783841</v>
      </c>
      <c r="H5" s="164">
        <f>SUM(H7,H63,H106,H195,H219,H240,H254,H255)</f>
        <v>5388951</v>
      </c>
      <c r="I5" s="164">
        <f>SUM(I7,I63,I106,I195,I219,I240,I254,I255)</f>
        <v>394890</v>
      </c>
      <c r="J5" s="164"/>
      <c r="K5" s="164">
        <f>SUM(K7,K63,K106,K195,K219,K240,K254,K255)</f>
        <v>6904803</v>
      </c>
      <c r="L5" s="164">
        <f>SUM(L7,L63,L106,L195,L219,L240,L254,L255)</f>
        <v>6422751</v>
      </c>
      <c r="M5" s="164">
        <f>SUM(M7,M63,M106,M195,M219,M240,M254,M255)</f>
        <v>482052</v>
      </c>
      <c r="N5" s="164"/>
      <c r="O5" s="164">
        <f>SUM(O7,O63,O106,O195,O219,O240,O254,O255)</f>
        <v>11423208</v>
      </c>
      <c r="P5" s="164">
        <f>SUM(P7,P63,P106,P195,P219,P240,P254,P255)</f>
        <v>10891745</v>
      </c>
      <c r="Q5" s="164">
        <f>SUM(Q7,Q63,Q106,Q195,Q219,Q240,Q254,Q255)</f>
        <v>531463</v>
      </c>
      <c r="R5" s="164"/>
      <c r="S5" s="164">
        <f>SUM(S7,S63,S106,S195,S219,S240,S254,S255)</f>
        <v>10999243</v>
      </c>
      <c r="T5" s="164">
        <f>SUM(T7,T63,T106,T195,T219,T240,T254,T255)</f>
        <v>10381491</v>
      </c>
      <c r="U5" s="164">
        <f>SUM(U7,U63,U106,U195,U219,U240,U254,U255)</f>
        <v>617752</v>
      </c>
      <c r="V5" s="164"/>
      <c r="W5" s="164">
        <f>SUM(W7,W63,W106,W195,W219,W240,W254,W255)</f>
        <v>10241449</v>
      </c>
      <c r="X5" s="164">
        <f>SUM(X7,X63,X106,X195,X219,X240,X254,X255)</f>
        <v>9681913</v>
      </c>
      <c r="Y5" s="164">
        <f>SUM(Y7,Y63,Y106,Y195,Y219,Y240,Y254,Y255)</f>
        <v>559536</v>
      </c>
      <c r="Z5" s="164"/>
      <c r="AA5" s="164">
        <f>SUM(AA7,AA63,AA106,AA195,AA219,AA240,AA254,AA255)</f>
        <v>9561583</v>
      </c>
      <c r="AB5" s="164">
        <f>SUM(AB7,AB63,AB106,AB195,AB219,AB240,AB254,AB255)</f>
        <v>9028026</v>
      </c>
      <c r="AC5" s="164">
        <f>SUM(AC7,AC63,AC106,AC195,AC219,AC240,AC254,AC255)</f>
        <v>533557</v>
      </c>
      <c r="AD5" s="164"/>
      <c r="AE5" s="164">
        <f>SUM(AE7,AE63,AE106,AE195,AE219,AE240,AE254,AE255)</f>
        <v>9204490</v>
      </c>
      <c r="AF5" s="164">
        <f>SUM(AF7,AF63,AF106,AF195,AF219,AF240,AF254,AF255)</f>
        <v>8742068</v>
      </c>
      <c r="AG5" s="164">
        <f>SUM(AG7,AG63,AG106,AG195,AG219,AG240,AG254,AG255)</f>
        <v>462422</v>
      </c>
      <c r="AH5" s="164"/>
      <c r="AI5" s="164">
        <f>SUM(AI7,AI63,AI106,AI195,AI219,AI240,AI254,AI255)</f>
        <v>4253736</v>
      </c>
      <c r="AJ5" s="164">
        <f>SUM(AJ7,AJ63,AJ106,AJ195,AJ219,AJ240,AJ254,AJ255)</f>
        <v>4013210</v>
      </c>
      <c r="AK5" s="164">
        <f>SUM(AK7,AK63,AK106,AK195,AK219,AK240,AK254,AK255)</f>
        <v>240526</v>
      </c>
      <c r="AL5" s="164"/>
      <c r="AM5" s="164">
        <f>SUM(AM7,AM63,AM106,AM195,AM219,AM240,AM254,AM255)</f>
        <v>3077152</v>
      </c>
      <c r="AN5" s="164">
        <f>SUM(AN7,AN63,AN106,AN195,AN219,AN240,AN254,AN255)</f>
        <v>2792083</v>
      </c>
      <c r="AO5" s="164">
        <f>SUM(AO7,AO63,AO106,AO195,AO219,AO240,AO254,AO255)</f>
        <v>285069</v>
      </c>
    </row>
    <row r="6" spans="2:42" ht="6.75" customHeight="1">
      <c r="B6" s="186"/>
      <c r="C6" s="165"/>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65"/>
      <c r="AI6" s="165"/>
      <c r="AJ6" s="165"/>
      <c r="AK6" s="165"/>
      <c r="AL6" s="165"/>
      <c r="AM6" s="165"/>
      <c r="AN6" s="165"/>
      <c r="AO6" s="165"/>
    </row>
    <row r="7" spans="2:42" s="188" customFormat="1" ht="15" customHeight="1">
      <c r="B7" s="167" t="s">
        <v>34</v>
      </c>
      <c r="C7" s="168">
        <f>SUM(C8:C61)</f>
        <v>356932</v>
      </c>
      <c r="D7" s="168">
        <f t="shared" ref="D7:E7" si="0">SUM(D8:D61)</f>
        <v>327568</v>
      </c>
      <c r="E7" s="168">
        <f t="shared" si="0"/>
        <v>29364</v>
      </c>
      <c r="F7" s="168"/>
      <c r="G7" s="168">
        <f>SUM(G8:G61)</f>
        <v>286920</v>
      </c>
      <c r="H7" s="168">
        <f t="shared" ref="H7" si="1">SUM(H8:H61)</f>
        <v>252828</v>
      </c>
      <c r="I7" s="168">
        <f t="shared" ref="I7" si="2">SUM(I8:I61)</f>
        <v>34092</v>
      </c>
      <c r="J7" s="168"/>
      <c r="K7" s="168">
        <f>SUM(K8:K61)</f>
        <v>357003</v>
      </c>
      <c r="L7" s="168">
        <f t="shared" ref="L7" si="3">SUM(L8:L61)</f>
        <v>303851</v>
      </c>
      <c r="M7" s="168">
        <f t="shared" ref="M7" si="4">SUM(M8:M61)</f>
        <v>53152</v>
      </c>
      <c r="N7" s="168"/>
      <c r="O7" s="168">
        <f>SUM(O8:O61)</f>
        <v>545878</v>
      </c>
      <c r="P7" s="168">
        <f t="shared" ref="P7" si="5">SUM(P8:P61)</f>
        <v>493795</v>
      </c>
      <c r="Q7" s="168">
        <f t="shared" ref="Q7" si="6">SUM(Q8:Q61)</f>
        <v>52083</v>
      </c>
      <c r="R7" s="168"/>
      <c r="S7" s="168">
        <f>SUM(S8:S61)</f>
        <v>618486</v>
      </c>
      <c r="T7" s="168">
        <f t="shared" ref="T7" si="7">SUM(T8:T61)</f>
        <v>551154</v>
      </c>
      <c r="U7" s="168">
        <f t="shared" ref="U7" si="8">SUM(U8:U61)</f>
        <v>67332</v>
      </c>
      <c r="V7" s="168"/>
      <c r="W7" s="168">
        <f>SUM(W8:W61)</f>
        <v>578039</v>
      </c>
      <c r="X7" s="168">
        <f t="shared" ref="X7" si="9">SUM(X8:X61)</f>
        <v>515434</v>
      </c>
      <c r="Y7" s="168">
        <f t="shared" ref="Y7" si="10">SUM(Y8:Y61)</f>
        <v>62605</v>
      </c>
      <c r="Z7" s="168"/>
      <c r="AA7" s="168">
        <f>SUM(AA8:AA61)</f>
        <v>556793</v>
      </c>
      <c r="AB7" s="168">
        <f t="shared" ref="AB7" si="11">SUM(AB8:AB61)</f>
        <v>493989</v>
      </c>
      <c r="AC7" s="168">
        <f t="shared" ref="AC7" si="12">SUM(AC8:AC61)</f>
        <v>62804</v>
      </c>
      <c r="AD7" s="168"/>
      <c r="AE7" s="168">
        <f>SUM(AE8:AE61)</f>
        <v>506372</v>
      </c>
      <c r="AF7" s="168">
        <f t="shared" ref="AF7" si="13">SUM(AF8:AF61)</f>
        <v>447181</v>
      </c>
      <c r="AG7" s="168">
        <f t="shared" ref="AG7" si="14">SUM(AG8:AG61)</f>
        <v>59191</v>
      </c>
      <c r="AH7" s="168"/>
      <c r="AI7" s="168">
        <f>SUM(AI8:AI61)</f>
        <v>223222</v>
      </c>
      <c r="AJ7" s="168">
        <f t="shared" ref="AJ7" si="15">SUM(AJ8:AJ61)</f>
        <v>195584</v>
      </c>
      <c r="AK7" s="168">
        <f t="shared" ref="AK7" si="16">SUM(AK8:AK61)</f>
        <v>27638</v>
      </c>
      <c r="AL7" s="168"/>
      <c r="AM7" s="168">
        <f>SUM(AM8:AM61)</f>
        <v>155726</v>
      </c>
      <c r="AN7" s="168">
        <f t="shared" ref="AN7" si="17">SUM(AN8:AN61)</f>
        <v>119950</v>
      </c>
      <c r="AO7" s="168">
        <f t="shared" ref="AO7" si="18">SUM(AO8:AO61)</f>
        <v>35776</v>
      </c>
    </row>
    <row r="8" spans="2:42" ht="15" customHeight="1">
      <c r="B8" s="169" t="s">
        <v>75</v>
      </c>
      <c r="C8" s="170">
        <f t="shared" ref="C8:C39" si="19">D8+E8</f>
        <v>3573</v>
      </c>
      <c r="D8" s="170">
        <v>3529</v>
      </c>
      <c r="E8" s="170">
        <v>44</v>
      </c>
      <c r="F8" s="170"/>
      <c r="G8" s="170">
        <f t="shared" ref="G8:G39" si="20">H8+I8</f>
        <v>3270</v>
      </c>
      <c r="H8" s="170">
        <v>3240</v>
      </c>
      <c r="I8" s="170">
        <v>30</v>
      </c>
      <c r="J8" s="170"/>
      <c r="K8" s="170">
        <f t="shared" ref="K8:K39" si="21">L8+M8</f>
        <v>4536</v>
      </c>
      <c r="L8" s="170">
        <v>4506</v>
      </c>
      <c r="M8" s="170">
        <v>30</v>
      </c>
      <c r="N8" s="170"/>
      <c r="O8" s="170">
        <f t="shared" ref="O8:O39" si="22">P8+Q8</f>
        <v>10602</v>
      </c>
      <c r="P8" s="170">
        <v>10565</v>
      </c>
      <c r="Q8" s="170">
        <v>37</v>
      </c>
      <c r="R8" s="170"/>
      <c r="S8" s="170">
        <f t="shared" ref="S8:S39" si="23">T8+U8</f>
        <v>6489</v>
      </c>
      <c r="T8" s="170">
        <v>6409</v>
      </c>
      <c r="U8" s="170">
        <v>80</v>
      </c>
      <c r="V8" s="170"/>
      <c r="W8" s="170">
        <f t="shared" ref="W8:W39" si="24">X8+Y8</f>
        <v>7041</v>
      </c>
      <c r="X8" s="170">
        <v>6977</v>
      </c>
      <c r="Y8" s="170">
        <v>64</v>
      </c>
      <c r="Z8" s="170"/>
      <c r="AA8" s="170">
        <f t="shared" ref="AA8:AA39" si="25">AB8+AC8</f>
        <v>6970</v>
      </c>
      <c r="AB8" s="170">
        <v>6912</v>
      </c>
      <c r="AC8" s="170">
        <v>58</v>
      </c>
      <c r="AD8" s="170"/>
      <c r="AE8" s="170">
        <f t="shared" ref="AE8:AE39" si="26">AF8+AG8</f>
        <v>5023</v>
      </c>
      <c r="AF8" s="170">
        <v>4922</v>
      </c>
      <c r="AG8" s="170">
        <v>101</v>
      </c>
      <c r="AH8" s="170"/>
      <c r="AI8" s="170">
        <f t="shared" ref="AI8:AI39" si="27">AJ8+AK8</f>
        <v>32819</v>
      </c>
      <c r="AJ8" s="170">
        <v>32787</v>
      </c>
      <c r="AK8" s="170">
        <v>32</v>
      </c>
      <c r="AL8" s="170"/>
      <c r="AM8" s="170">
        <f t="shared" ref="AM8:AM39" si="28">AN8+AO8</f>
        <v>24778</v>
      </c>
      <c r="AN8" s="170">
        <v>24726</v>
      </c>
      <c r="AO8" s="170">
        <v>52</v>
      </c>
    </row>
    <row r="9" spans="2:42" ht="15" customHeight="1">
      <c r="B9" s="169" t="s">
        <v>74</v>
      </c>
      <c r="C9" s="170">
        <f t="shared" si="19"/>
        <v>7244</v>
      </c>
      <c r="D9" s="170">
        <v>6685</v>
      </c>
      <c r="E9" s="170">
        <v>559</v>
      </c>
      <c r="F9" s="170"/>
      <c r="G9" s="170">
        <f t="shared" si="20"/>
        <v>4705</v>
      </c>
      <c r="H9" s="170">
        <v>4075</v>
      </c>
      <c r="I9" s="170">
        <v>630</v>
      </c>
      <c r="J9" s="170"/>
      <c r="K9" s="170">
        <f t="shared" si="21"/>
        <v>7460</v>
      </c>
      <c r="L9" s="170">
        <v>6404</v>
      </c>
      <c r="M9" s="170">
        <v>1056</v>
      </c>
      <c r="N9" s="170"/>
      <c r="O9" s="170">
        <f t="shared" si="22"/>
        <v>15276</v>
      </c>
      <c r="P9" s="170">
        <v>13689</v>
      </c>
      <c r="Q9" s="170">
        <v>1587</v>
      </c>
      <c r="R9" s="170"/>
      <c r="S9" s="170">
        <f t="shared" si="23"/>
        <v>17970</v>
      </c>
      <c r="T9" s="170">
        <v>16107</v>
      </c>
      <c r="U9" s="170">
        <v>1863</v>
      </c>
      <c r="V9" s="170"/>
      <c r="W9" s="170">
        <f t="shared" si="24"/>
        <v>14904</v>
      </c>
      <c r="X9" s="170">
        <v>13323</v>
      </c>
      <c r="Y9" s="170">
        <v>1581</v>
      </c>
      <c r="Z9" s="170"/>
      <c r="AA9" s="170">
        <f t="shared" si="25"/>
        <v>16812</v>
      </c>
      <c r="AB9" s="170">
        <v>14814</v>
      </c>
      <c r="AC9" s="170">
        <v>1998</v>
      </c>
      <c r="AD9" s="170"/>
      <c r="AE9" s="170">
        <f t="shared" si="26"/>
        <v>16848</v>
      </c>
      <c r="AF9" s="170">
        <v>14636</v>
      </c>
      <c r="AG9" s="170">
        <v>2212</v>
      </c>
      <c r="AH9" s="170"/>
      <c r="AI9" s="170">
        <f t="shared" si="27"/>
        <v>36611</v>
      </c>
      <c r="AJ9" s="170">
        <v>35550</v>
      </c>
      <c r="AK9" s="170">
        <v>1061</v>
      </c>
      <c r="AL9" s="170"/>
      <c r="AM9" s="170">
        <f t="shared" si="28"/>
        <v>15011</v>
      </c>
      <c r="AN9" s="170">
        <v>13089</v>
      </c>
      <c r="AO9" s="170">
        <v>1922</v>
      </c>
    </row>
    <row r="10" spans="2:42" ht="15" customHeight="1">
      <c r="B10" s="169" t="s">
        <v>76</v>
      </c>
      <c r="C10" s="170">
        <f t="shared" si="19"/>
        <v>1516</v>
      </c>
      <c r="D10" s="170">
        <v>1481</v>
      </c>
      <c r="E10" s="170">
        <v>35</v>
      </c>
      <c r="F10" s="170"/>
      <c r="G10" s="170">
        <f t="shared" si="20"/>
        <v>1388</v>
      </c>
      <c r="H10" s="170">
        <v>1268</v>
      </c>
      <c r="I10" s="170">
        <v>120</v>
      </c>
      <c r="J10" s="170"/>
      <c r="K10" s="170">
        <f t="shared" si="21"/>
        <v>1950</v>
      </c>
      <c r="L10" s="170">
        <v>1691</v>
      </c>
      <c r="M10" s="170">
        <v>259</v>
      </c>
      <c r="N10" s="170"/>
      <c r="O10" s="170">
        <f t="shared" si="22"/>
        <v>2436</v>
      </c>
      <c r="P10" s="170">
        <v>2155</v>
      </c>
      <c r="Q10" s="170">
        <v>281</v>
      </c>
      <c r="R10" s="170"/>
      <c r="S10" s="170">
        <f t="shared" si="23"/>
        <v>2630</v>
      </c>
      <c r="T10" s="170">
        <v>2221</v>
      </c>
      <c r="U10" s="170">
        <v>409</v>
      </c>
      <c r="V10" s="170"/>
      <c r="W10" s="170">
        <f t="shared" si="24"/>
        <v>2349</v>
      </c>
      <c r="X10" s="170">
        <v>1953</v>
      </c>
      <c r="Y10" s="170">
        <v>396</v>
      </c>
      <c r="Z10" s="170"/>
      <c r="AA10" s="170">
        <f t="shared" si="25"/>
        <v>2373</v>
      </c>
      <c r="AB10" s="170">
        <v>1937</v>
      </c>
      <c r="AC10" s="170">
        <v>436</v>
      </c>
      <c r="AD10" s="170"/>
      <c r="AE10" s="170">
        <f t="shared" si="26"/>
        <v>2359</v>
      </c>
      <c r="AF10" s="170">
        <v>1849</v>
      </c>
      <c r="AG10" s="170">
        <v>510</v>
      </c>
      <c r="AH10" s="170"/>
      <c r="AI10" s="170">
        <f t="shared" si="27"/>
        <v>31587</v>
      </c>
      <c r="AJ10" s="170">
        <v>31413</v>
      </c>
      <c r="AK10" s="170">
        <v>174</v>
      </c>
      <c r="AL10" s="170"/>
      <c r="AM10" s="170">
        <f t="shared" si="28"/>
        <v>12219</v>
      </c>
      <c r="AN10" s="170">
        <v>11876</v>
      </c>
      <c r="AO10" s="170">
        <v>343</v>
      </c>
    </row>
    <row r="11" spans="2:42" ht="15" customHeight="1">
      <c r="B11" s="169" t="s">
        <v>77</v>
      </c>
      <c r="C11" s="170">
        <f t="shared" si="19"/>
        <v>1396</v>
      </c>
      <c r="D11" s="170">
        <v>1387</v>
      </c>
      <c r="E11" s="170">
        <v>9</v>
      </c>
      <c r="F11" s="170"/>
      <c r="G11" s="170">
        <f t="shared" si="20"/>
        <v>1404</v>
      </c>
      <c r="H11" s="170">
        <v>1385</v>
      </c>
      <c r="I11" s="170">
        <v>19</v>
      </c>
      <c r="J11" s="170"/>
      <c r="K11" s="170">
        <f t="shared" si="21"/>
        <v>1204</v>
      </c>
      <c r="L11" s="170">
        <v>1191</v>
      </c>
      <c r="M11" s="170">
        <v>13</v>
      </c>
      <c r="N11" s="170"/>
      <c r="O11" s="170">
        <f t="shared" si="22"/>
        <v>1514</v>
      </c>
      <c r="P11" s="170">
        <v>1502</v>
      </c>
      <c r="Q11" s="170">
        <v>12</v>
      </c>
      <c r="R11" s="170"/>
      <c r="S11" s="170">
        <f t="shared" si="23"/>
        <v>1443</v>
      </c>
      <c r="T11" s="170">
        <v>1423</v>
      </c>
      <c r="U11" s="170">
        <v>20</v>
      </c>
      <c r="V11" s="170"/>
      <c r="W11" s="170">
        <f t="shared" si="24"/>
        <v>1512</v>
      </c>
      <c r="X11" s="170">
        <v>1501</v>
      </c>
      <c r="Y11" s="170">
        <v>11</v>
      </c>
      <c r="Z11" s="170"/>
      <c r="AA11" s="170">
        <f t="shared" si="25"/>
        <v>1451</v>
      </c>
      <c r="AB11" s="170">
        <v>1437</v>
      </c>
      <c r="AC11" s="170">
        <v>14</v>
      </c>
      <c r="AD11" s="170"/>
      <c r="AE11" s="170">
        <f t="shared" si="26"/>
        <v>1483</v>
      </c>
      <c r="AF11" s="170">
        <v>1475</v>
      </c>
      <c r="AG11" s="170">
        <v>8</v>
      </c>
      <c r="AH11" s="170"/>
      <c r="AI11" s="170">
        <f t="shared" si="27"/>
        <v>8340</v>
      </c>
      <c r="AJ11" s="170">
        <v>8337</v>
      </c>
      <c r="AK11" s="170">
        <v>3</v>
      </c>
      <c r="AL11" s="170"/>
      <c r="AM11" s="170">
        <f t="shared" si="28"/>
        <v>6153</v>
      </c>
      <c r="AN11" s="170">
        <v>6132</v>
      </c>
      <c r="AO11" s="170">
        <v>21</v>
      </c>
    </row>
    <row r="12" spans="2:42" ht="15" customHeight="1">
      <c r="B12" s="169" t="s">
        <v>78</v>
      </c>
      <c r="C12" s="170">
        <f t="shared" si="19"/>
        <v>1372</v>
      </c>
      <c r="D12" s="170">
        <v>1355</v>
      </c>
      <c r="E12" s="170">
        <v>17</v>
      </c>
      <c r="F12" s="170"/>
      <c r="G12" s="170">
        <f t="shared" si="20"/>
        <v>1889</v>
      </c>
      <c r="H12" s="170">
        <v>1861</v>
      </c>
      <c r="I12" s="170">
        <v>28</v>
      </c>
      <c r="J12" s="170"/>
      <c r="K12" s="170">
        <f t="shared" si="21"/>
        <v>2044</v>
      </c>
      <c r="L12" s="170">
        <v>1890</v>
      </c>
      <c r="M12" s="170">
        <v>154</v>
      </c>
      <c r="N12" s="170"/>
      <c r="O12" s="170">
        <f t="shared" si="22"/>
        <v>5679</v>
      </c>
      <c r="P12" s="170">
        <v>5424</v>
      </c>
      <c r="Q12" s="170">
        <v>255</v>
      </c>
      <c r="R12" s="170"/>
      <c r="S12" s="170">
        <f t="shared" si="23"/>
        <v>6198</v>
      </c>
      <c r="T12" s="170">
        <v>5925</v>
      </c>
      <c r="U12" s="170">
        <v>273</v>
      </c>
      <c r="V12" s="170"/>
      <c r="W12" s="170">
        <f t="shared" si="24"/>
        <v>3208</v>
      </c>
      <c r="X12" s="170">
        <v>2929</v>
      </c>
      <c r="Y12" s="170">
        <v>279</v>
      </c>
      <c r="Z12" s="170"/>
      <c r="AA12" s="170">
        <f t="shared" si="25"/>
        <v>2530</v>
      </c>
      <c r="AB12" s="170">
        <v>2262</v>
      </c>
      <c r="AC12" s="170">
        <v>268</v>
      </c>
      <c r="AD12" s="170"/>
      <c r="AE12" s="170">
        <f t="shared" si="26"/>
        <v>2789</v>
      </c>
      <c r="AF12" s="170">
        <v>2534</v>
      </c>
      <c r="AG12" s="170">
        <v>255</v>
      </c>
      <c r="AH12" s="170"/>
      <c r="AI12" s="170">
        <f t="shared" si="27"/>
        <v>8219</v>
      </c>
      <c r="AJ12" s="170">
        <v>8115</v>
      </c>
      <c r="AK12" s="170">
        <v>104</v>
      </c>
      <c r="AL12" s="170"/>
      <c r="AM12" s="170">
        <f t="shared" si="28"/>
        <v>6765</v>
      </c>
      <c r="AN12" s="170">
        <v>6506</v>
      </c>
      <c r="AO12" s="170">
        <v>259</v>
      </c>
    </row>
    <row r="13" spans="2:42" ht="15" customHeight="1">
      <c r="B13" s="169" t="s">
        <v>79</v>
      </c>
      <c r="C13" s="170">
        <f t="shared" si="19"/>
        <v>673</v>
      </c>
      <c r="D13" s="170">
        <v>671</v>
      </c>
      <c r="E13" s="170">
        <v>2</v>
      </c>
      <c r="F13" s="170"/>
      <c r="G13" s="170">
        <f t="shared" si="20"/>
        <v>877</v>
      </c>
      <c r="H13" s="170">
        <v>864</v>
      </c>
      <c r="I13" s="170">
        <v>13</v>
      </c>
      <c r="J13" s="170"/>
      <c r="K13" s="170">
        <f t="shared" si="21"/>
        <v>893</v>
      </c>
      <c r="L13" s="170">
        <v>835</v>
      </c>
      <c r="M13" s="170">
        <v>58</v>
      </c>
      <c r="N13" s="170"/>
      <c r="O13" s="170">
        <f t="shared" si="22"/>
        <v>1424</v>
      </c>
      <c r="P13" s="170">
        <v>1327</v>
      </c>
      <c r="Q13" s="170">
        <v>97</v>
      </c>
      <c r="R13" s="170"/>
      <c r="S13" s="170">
        <f t="shared" si="23"/>
        <v>1427</v>
      </c>
      <c r="T13" s="170">
        <v>1321</v>
      </c>
      <c r="U13" s="170">
        <v>106</v>
      </c>
      <c r="V13" s="170"/>
      <c r="W13" s="170">
        <f t="shared" si="24"/>
        <v>1839</v>
      </c>
      <c r="X13" s="170">
        <v>1693</v>
      </c>
      <c r="Y13" s="170">
        <v>146</v>
      </c>
      <c r="Z13" s="170"/>
      <c r="AA13" s="170">
        <f t="shared" si="25"/>
        <v>1346</v>
      </c>
      <c r="AB13" s="170">
        <v>1162</v>
      </c>
      <c r="AC13" s="170">
        <v>184</v>
      </c>
      <c r="AD13" s="170"/>
      <c r="AE13" s="170">
        <f t="shared" si="26"/>
        <v>1463</v>
      </c>
      <c r="AF13" s="170">
        <v>1239</v>
      </c>
      <c r="AG13" s="170">
        <v>224</v>
      </c>
      <c r="AH13" s="170"/>
      <c r="AI13" s="170">
        <f t="shared" si="27"/>
        <v>10046</v>
      </c>
      <c r="AJ13" s="170">
        <v>9959</v>
      </c>
      <c r="AK13" s="170">
        <v>87</v>
      </c>
      <c r="AL13" s="170"/>
      <c r="AM13" s="170">
        <f t="shared" si="28"/>
        <v>18578</v>
      </c>
      <c r="AN13" s="170">
        <v>18480</v>
      </c>
      <c r="AO13" s="170">
        <v>98</v>
      </c>
    </row>
    <row r="14" spans="2:42" ht="15" customHeight="1">
      <c r="B14" s="169" t="s">
        <v>80</v>
      </c>
      <c r="C14" s="170">
        <f t="shared" si="19"/>
        <v>5870</v>
      </c>
      <c r="D14" s="170">
        <v>5403</v>
      </c>
      <c r="E14" s="170">
        <v>467</v>
      </c>
      <c r="F14" s="170"/>
      <c r="G14" s="170">
        <f t="shared" si="20"/>
        <v>8082</v>
      </c>
      <c r="H14" s="170">
        <v>7276</v>
      </c>
      <c r="I14" s="170">
        <v>806</v>
      </c>
      <c r="J14" s="170"/>
      <c r="K14" s="170">
        <f t="shared" si="21"/>
        <v>9899</v>
      </c>
      <c r="L14" s="170">
        <v>7795</v>
      </c>
      <c r="M14" s="170">
        <v>2104</v>
      </c>
      <c r="N14" s="170"/>
      <c r="O14" s="170">
        <f t="shared" si="22"/>
        <v>4594</v>
      </c>
      <c r="P14" s="170">
        <v>3536</v>
      </c>
      <c r="Q14" s="170">
        <v>1058</v>
      </c>
      <c r="R14" s="170"/>
      <c r="S14" s="170">
        <f t="shared" si="23"/>
        <v>15823</v>
      </c>
      <c r="T14" s="170">
        <v>12418</v>
      </c>
      <c r="U14" s="170">
        <v>3405</v>
      </c>
      <c r="V14" s="170"/>
      <c r="W14" s="170">
        <f t="shared" si="24"/>
        <v>15149</v>
      </c>
      <c r="X14" s="170">
        <v>12275</v>
      </c>
      <c r="Y14" s="170">
        <v>2874</v>
      </c>
      <c r="Z14" s="170"/>
      <c r="AA14" s="170">
        <f t="shared" si="25"/>
        <v>13795</v>
      </c>
      <c r="AB14" s="170">
        <v>10545</v>
      </c>
      <c r="AC14" s="170">
        <v>3250</v>
      </c>
      <c r="AD14" s="170"/>
      <c r="AE14" s="170">
        <f t="shared" si="26"/>
        <v>11073</v>
      </c>
      <c r="AF14" s="170">
        <v>7968</v>
      </c>
      <c r="AG14" s="170">
        <v>3105</v>
      </c>
      <c r="AH14" s="170"/>
      <c r="AI14" s="170">
        <f t="shared" si="27"/>
        <v>11955</v>
      </c>
      <c r="AJ14" s="170">
        <v>10441</v>
      </c>
      <c r="AK14" s="170">
        <v>1514</v>
      </c>
      <c r="AL14" s="170"/>
      <c r="AM14" s="170">
        <f t="shared" si="28"/>
        <v>10495</v>
      </c>
      <c r="AN14" s="170">
        <v>7447</v>
      </c>
      <c r="AO14" s="170">
        <v>3048</v>
      </c>
    </row>
    <row r="15" spans="2:42" ht="15" customHeight="1">
      <c r="B15" s="169" t="s">
        <v>84</v>
      </c>
      <c r="C15" s="170">
        <f t="shared" si="19"/>
        <v>602</v>
      </c>
      <c r="D15" s="170">
        <v>596</v>
      </c>
      <c r="E15" s="170">
        <v>6</v>
      </c>
      <c r="F15" s="170"/>
      <c r="G15" s="170">
        <f t="shared" si="20"/>
        <v>787</v>
      </c>
      <c r="H15" s="170">
        <v>779</v>
      </c>
      <c r="I15" s="170">
        <v>8</v>
      </c>
      <c r="J15" s="170"/>
      <c r="K15" s="170">
        <f t="shared" si="21"/>
        <v>591</v>
      </c>
      <c r="L15" s="170">
        <v>582</v>
      </c>
      <c r="M15" s="170">
        <v>9</v>
      </c>
      <c r="N15" s="170"/>
      <c r="O15" s="170">
        <f t="shared" si="22"/>
        <v>1391</v>
      </c>
      <c r="P15" s="170">
        <v>1352</v>
      </c>
      <c r="Q15" s="170">
        <v>39</v>
      </c>
      <c r="R15" s="170"/>
      <c r="S15" s="170">
        <f t="shared" si="23"/>
        <v>1395</v>
      </c>
      <c r="T15" s="170">
        <v>1355</v>
      </c>
      <c r="U15" s="170">
        <v>40</v>
      </c>
      <c r="V15" s="170"/>
      <c r="W15" s="170">
        <f t="shared" si="24"/>
        <v>1406</v>
      </c>
      <c r="X15" s="170">
        <v>1382</v>
      </c>
      <c r="Y15" s="170">
        <v>24</v>
      </c>
      <c r="Z15" s="170"/>
      <c r="AA15" s="170">
        <f t="shared" si="25"/>
        <v>1053</v>
      </c>
      <c r="AB15" s="170">
        <v>1017</v>
      </c>
      <c r="AC15" s="170">
        <v>36</v>
      </c>
      <c r="AD15" s="170"/>
      <c r="AE15" s="170">
        <f t="shared" si="26"/>
        <v>1249</v>
      </c>
      <c r="AF15" s="170">
        <v>1202</v>
      </c>
      <c r="AG15" s="170">
        <v>47</v>
      </c>
      <c r="AH15" s="170"/>
      <c r="AI15" s="170">
        <f t="shared" si="27"/>
        <v>6355</v>
      </c>
      <c r="AJ15" s="170">
        <v>6332</v>
      </c>
      <c r="AK15" s="170">
        <v>23</v>
      </c>
      <c r="AL15" s="170"/>
      <c r="AM15" s="170">
        <f t="shared" si="28"/>
        <v>1123</v>
      </c>
      <c r="AN15" s="170">
        <v>1066</v>
      </c>
      <c r="AO15" s="170">
        <v>57</v>
      </c>
    </row>
    <row r="16" spans="2:42" ht="15" customHeight="1">
      <c r="B16" s="169" t="s">
        <v>83</v>
      </c>
      <c r="C16" s="170">
        <f t="shared" si="19"/>
        <v>72</v>
      </c>
      <c r="D16" s="170">
        <v>71</v>
      </c>
      <c r="E16" s="170">
        <v>1</v>
      </c>
      <c r="F16" s="170"/>
      <c r="G16" s="170">
        <f t="shared" si="20"/>
        <v>104</v>
      </c>
      <c r="H16" s="170">
        <v>103</v>
      </c>
      <c r="I16" s="170">
        <v>1</v>
      </c>
      <c r="J16" s="170"/>
      <c r="K16" s="170">
        <f t="shared" si="21"/>
        <v>88</v>
      </c>
      <c r="L16" s="170">
        <v>85</v>
      </c>
      <c r="M16" s="170">
        <v>3</v>
      </c>
      <c r="N16" s="170"/>
      <c r="O16" s="170">
        <f t="shared" si="22"/>
        <v>144</v>
      </c>
      <c r="P16" s="170">
        <v>144</v>
      </c>
      <c r="Q16" s="170">
        <v>0</v>
      </c>
      <c r="R16" s="170"/>
      <c r="S16" s="170">
        <f t="shared" si="23"/>
        <v>172</v>
      </c>
      <c r="T16" s="170">
        <v>170</v>
      </c>
      <c r="U16" s="170">
        <v>2</v>
      </c>
      <c r="V16" s="170"/>
      <c r="W16" s="170">
        <f t="shared" si="24"/>
        <v>180</v>
      </c>
      <c r="X16" s="170">
        <v>179</v>
      </c>
      <c r="Y16" s="170">
        <v>1</v>
      </c>
      <c r="Z16" s="170"/>
      <c r="AA16" s="170">
        <f t="shared" si="25"/>
        <v>132</v>
      </c>
      <c r="AB16" s="170">
        <v>130</v>
      </c>
      <c r="AC16" s="170">
        <v>2</v>
      </c>
      <c r="AD16" s="170"/>
      <c r="AE16" s="170">
        <f t="shared" si="26"/>
        <v>153</v>
      </c>
      <c r="AF16" s="170">
        <v>148</v>
      </c>
      <c r="AG16" s="170">
        <v>5</v>
      </c>
      <c r="AH16" s="170"/>
      <c r="AI16" s="170">
        <f t="shared" si="27"/>
        <v>4033</v>
      </c>
      <c r="AJ16" s="170">
        <v>4032</v>
      </c>
      <c r="AK16" s="170">
        <v>1</v>
      </c>
      <c r="AL16" s="170"/>
      <c r="AM16" s="170">
        <f t="shared" si="28"/>
        <v>1538</v>
      </c>
      <c r="AN16" s="170">
        <v>1538</v>
      </c>
      <c r="AO16" s="170">
        <v>0</v>
      </c>
    </row>
    <row r="17" spans="2:41" ht="15" customHeight="1">
      <c r="B17" s="169" t="s">
        <v>93</v>
      </c>
      <c r="C17" s="170">
        <f t="shared" si="19"/>
        <v>4167</v>
      </c>
      <c r="D17" s="170">
        <v>3991</v>
      </c>
      <c r="E17" s="170">
        <v>176</v>
      </c>
      <c r="F17" s="170"/>
      <c r="G17" s="170">
        <f t="shared" si="20"/>
        <v>2642</v>
      </c>
      <c r="H17" s="170">
        <v>2349</v>
      </c>
      <c r="I17" s="170">
        <v>293</v>
      </c>
      <c r="J17" s="170"/>
      <c r="K17" s="170">
        <f t="shared" si="21"/>
        <v>3336</v>
      </c>
      <c r="L17" s="170">
        <v>2944</v>
      </c>
      <c r="M17" s="170">
        <v>392</v>
      </c>
      <c r="N17" s="170"/>
      <c r="O17" s="170">
        <f t="shared" si="22"/>
        <v>6536</v>
      </c>
      <c r="P17" s="170">
        <v>5813</v>
      </c>
      <c r="Q17" s="170">
        <v>723</v>
      </c>
      <c r="R17" s="170"/>
      <c r="S17" s="170">
        <f t="shared" si="23"/>
        <v>7700</v>
      </c>
      <c r="T17" s="170">
        <v>6709</v>
      </c>
      <c r="U17" s="170">
        <v>991</v>
      </c>
      <c r="V17" s="170"/>
      <c r="W17" s="170">
        <f t="shared" si="24"/>
        <v>7641</v>
      </c>
      <c r="X17" s="170">
        <v>6612</v>
      </c>
      <c r="Y17" s="170">
        <v>1029</v>
      </c>
      <c r="Z17" s="170"/>
      <c r="AA17" s="170">
        <f t="shared" si="25"/>
        <v>8167</v>
      </c>
      <c r="AB17" s="170">
        <v>7296</v>
      </c>
      <c r="AC17" s="170">
        <v>871</v>
      </c>
      <c r="AD17" s="170"/>
      <c r="AE17" s="170">
        <f t="shared" si="26"/>
        <v>8562</v>
      </c>
      <c r="AF17" s="170">
        <v>7514</v>
      </c>
      <c r="AG17" s="170">
        <v>1048</v>
      </c>
      <c r="AH17" s="170"/>
      <c r="AI17" s="170">
        <f t="shared" si="27"/>
        <v>4440</v>
      </c>
      <c r="AJ17" s="170">
        <v>4048</v>
      </c>
      <c r="AK17" s="170">
        <v>392</v>
      </c>
      <c r="AL17" s="170"/>
      <c r="AM17" s="170">
        <f t="shared" si="28"/>
        <v>4446</v>
      </c>
      <c r="AN17" s="170">
        <v>3522</v>
      </c>
      <c r="AO17" s="170">
        <v>924</v>
      </c>
    </row>
    <row r="18" spans="2:41" ht="15" customHeight="1">
      <c r="B18" s="169" t="s">
        <v>85</v>
      </c>
      <c r="C18" s="170">
        <f t="shared" si="19"/>
        <v>52206</v>
      </c>
      <c r="D18" s="170">
        <v>48883</v>
      </c>
      <c r="E18" s="170">
        <v>3323</v>
      </c>
      <c r="F18" s="170"/>
      <c r="G18" s="170">
        <f t="shared" si="20"/>
        <v>29634</v>
      </c>
      <c r="H18" s="170">
        <v>23911</v>
      </c>
      <c r="I18" s="170">
        <v>5723</v>
      </c>
      <c r="J18" s="170"/>
      <c r="K18" s="170">
        <f t="shared" si="21"/>
        <v>41225</v>
      </c>
      <c r="L18" s="170">
        <v>34890</v>
      </c>
      <c r="M18" s="170">
        <v>6335</v>
      </c>
      <c r="N18" s="170"/>
      <c r="O18" s="170">
        <f t="shared" si="22"/>
        <v>61530</v>
      </c>
      <c r="P18" s="170">
        <v>55317</v>
      </c>
      <c r="Q18" s="170">
        <v>6213</v>
      </c>
      <c r="R18" s="170"/>
      <c r="S18" s="170">
        <f t="shared" si="23"/>
        <v>75948</v>
      </c>
      <c r="T18" s="170">
        <v>68639</v>
      </c>
      <c r="U18" s="170">
        <v>7309</v>
      </c>
      <c r="V18" s="170"/>
      <c r="W18" s="170">
        <f t="shared" si="24"/>
        <v>70410</v>
      </c>
      <c r="X18" s="170">
        <v>63647</v>
      </c>
      <c r="Y18" s="170">
        <v>6763</v>
      </c>
      <c r="Z18" s="170"/>
      <c r="AA18" s="170">
        <f t="shared" si="25"/>
        <v>67203</v>
      </c>
      <c r="AB18" s="170">
        <v>60434</v>
      </c>
      <c r="AC18" s="170">
        <v>6769</v>
      </c>
      <c r="AD18" s="170"/>
      <c r="AE18" s="170">
        <f t="shared" si="26"/>
        <v>70197</v>
      </c>
      <c r="AF18" s="170">
        <v>63796</v>
      </c>
      <c r="AG18" s="170">
        <v>6401</v>
      </c>
      <c r="AH18" s="170"/>
      <c r="AI18" s="170">
        <f t="shared" si="27"/>
        <v>6150</v>
      </c>
      <c r="AJ18" s="170">
        <v>3215</v>
      </c>
      <c r="AK18" s="170">
        <v>2935</v>
      </c>
      <c r="AL18" s="170"/>
      <c r="AM18" s="170">
        <f t="shared" si="28"/>
        <v>4671</v>
      </c>
      <c r="AN18" s="170">
        <v>2441</v>
      </c>
      <c r="AO18" s="170">
        <v>2230</v>
      </c>
    </row>
    <row r="19" spans="2:41" ht="15" customHeight="1">
      <c r="B19" s="169" t="s">
        <v>87</v>
      </c>
      <c r="C19" s="170">
        <f t="shared" si="19"/>
        <v>2014</v>
      </c>
      <c r="D19" s="170">
        <v>1694</v>
      </c>
      <c r="E19" s="170">
        <v>320</v>
      </c>
      <c r="F19" s="170"/>
      <c r="G19" s="170">
        <f t="shared" si="20"/>
        <v>2012</v>
      </c>
      <c r="H19" s="170">
        <v>1546</v>
      </c>
      <c r="I19" s="170">
        <v>466</v>
      </c>
      <c r="J19" s="170"/>
      <c r="K19" s="170">
        <f t="shared" si="21"/>
        <v>1503</v>
      </c>
      <c r="L19" s="170">
        <v>723</v>
      </c>
      <c r="M19" s="170">
        <v>780</v>
      </c>
      <c r="N19" s="170"/>
      <c r="O19" s="170">
        <f t="shared" si="22"/>
        <v>3497</v>
      </c>
      <c r="P19" s="170">
        <v>2810</v>
      </c>
      <c r="Q19" s="170">
        <v>687</v>
      </c>
      <c r="R19" s="170"/>
      <c r="S19" s="170">
        <f t="shared" si="23"/>
        <v>5004</v>
      </c>
      <c r="T19" s="170">
        <v>4181</v>
      </c>
      <c r="U19" s="170">
        <v>823</v>
      </c>
      <c r="V19" s="170"/>
      <c r="W19" s="170">
        <f t="shared" si="24"/>
        <v>3735</v>
      </c>
      <c r="X19" s="170">
        <v>2909</v>
      </c>
      <c r="Y19" s="170">
        <v>826</v>
      </c>
      <c r="Z19" s="170"/>
      <c r="AA19" s="170">
        <f t="shared" si="25"/>
        <v>1967</v>
      </c>
      <c r="AB19" s="170">
        <v>1073</v>
      </c>
      <c r="AC19" s="170">
        <v>894</v>
      </c>
      <c r="AD19" s="170"/>
      <c r="AE19" s="170">
        <f t="shared" si="26"/>
        <v>1977</v>
      </c>
      <c r="AF19" s="170">
        <v>1104</v>
      </c>
      <c r="AG19" s="170">
        <v>873</v>
      </c>
      <c r="AH19" s="170"/>
      <c r="AI19" s="170">
        <f t="shared" si="27"/>
        <v>3792</v>
      </c>
      <c r="AJ19" s="170">
        <v>3362</v>
      </c>
      <c r="AK19" s="170">
        <v>430</v>
      </c>
      <c r="AL19" s="170"/>
      <c r="AM19" s="170">
        <f t="shared" si="28"/>
        <v>1837</v>
      </c>
      <c r="AN19" s="170">
        <v>1466</v>
      </c>
      <c r="AO19" s="170">
        <v>371</v>
      </c>
    </row>
    <row r="20" spans="2:41" ht="15" customHeight="1">
      <c r="B20" s="169" t="s">
        <v>88</v>
      </c>
      <c r="C20" s="170">
        <f t="shared" si="19"/>
        <v>10029</v>
      </c>
      <c r="D20" s="170">
        <v>7185</v>
      </c>
      <c r="E20" s="170">
        <v>2844</v>
      </c>
      <c r="F20" s="170"/>
      <c r="G20" s="170">
        <f t="shared" si="20"/>
        <v>11492</v>
      </c>
      <c r="H20" s="170">
        <v>5731</v>
      </c>
      <c r="I20" s="170">
        <v>5761</v>
      </c>
      <c r="J20" s="170"/>
      <c r="K20" s="170">
        <f t="shared" si="21"/>
        <v>18853</v>
      </c>
      <c r="L20" s="170">
        <v>9114</v>
      </c>
      <c r="M20" s="170">
        <v>9739</v>
      </c>
      <c r="N20" s="170"/>
      <c r="O20" s="170">
        <f t="shared" si="22"/>
        <v>20832</v>
      </c>
      <c r="P20" s="170">
        <v>14573</v>
      </c>
      <c r="Q20" s="170">
        <v>6259</v>
      </c>
      <c r="R20" s="170"/>
      <c r="S20" s="170">
        <f t="shared" si="23"/>
        <v>30303</v>
      </c>
      <c r="T20" s="170">
        <v>20390</v>
      </c>
      <c r="U20" s="170">
        <v>9913</v>
      </c>
      <c r="V20" s="170"/>
      <c r="W20" s="170">
        <f t="shared" si="24"/>
        <v>28042</v>
      </c>
      <c r="X20" s="170">
        <v>18826</v>
      </c>
      <c r="Y20" s="170">
        <v>9216</v>
      </c>
      <c r="Z20" s="170"/>
      <c r="AA20" s="170">
        <f t="shared" si="25"/>
        <v>28685</v>
      </c>
      <c r="AB20" s="170">
        <v>20744</v>
      </c>
      <c r="AC20" s="170">
        <v>7941</v>
      </c>
      <c r="AD20" s="170"/>
      <c r="AE20" s="170">
        <f t="shared" si="26"/>
        <v>25986</v>
      </c>
      <c r="AF20" s="170">
        <v>20250</v>
      </c>
      <c r="AG20" s="170">
        <v>5736</v>
      </c>
      <c r="AH20" s="170"/>
      <c r="AI20" s="170">
        <f t="shared" si="27"/>
        <v>6465</v>
      </c>
      <c r="AJ20" s="170">
        <v>3728</v>
      </c>
      <c r="AK20" s="170">
        <v>2737</v>
      </c>
      <c r="AL20" s="170"/>
      <c r="AM20" s="170">
        <f t="shared" si="28"/>
        <v>4702</v>
      </c>
      <c r="AN20" s="170">
        <v>2300</v>
      </c>
      <c r="AO20" s="170">
        <v>2402</v>
      </c>
    </row>
    <row r="21" spans="2:41" ht="15" customHeight="1">
      <c r="B21" s="169" t="s">
        <v>89</v>
      </c>
      <c r="C21" s="170">
        <f t="shared" si="19"/>
        <v>1331</v>
      </c>
      <c r="D21" s="170">
        <v>1323</v>
      </c>
      <c r="E21" s="170">
        <v>8</v>
      </c>
      <c r="F21" s="170"/>
      <c r="G21" s="170">
        <f t="shared" si="20"/>
        <v>1071</v>
      </c>
      <c r="H21" s="170">
        <v>1062</v>
      </c>
      <c r="I21" s="170">
        <v>9</v>
      </c>
      <c r="J21" s="170"/>
      <c r="K21" s="170">
        <f t="shared" si="21"/>
        <v>1266</v>
      </c>
      <c r="L21" s="170">
        <v>1242</v>
      </c>
      <c r="M21" s="170">
        <v>24</v>
      </c>
      <c r="N21" s="170"/>
      <c r="O21" s="170">
        <f t="shared" si="22"/>
        <v>1982</v>
      </c>
      <c r="P21" s="170">
        <v>1946</v>
      </c>
      <c r="Q21" s="170">
        <v>36</v>
      </c>
      <c r="R21" s="170"/>
      <c r="S21" s="170">
        <f t="shared" si="23"/>
        <v>1932</v>
      </c>
      <c r="T21" s="170">
        <v>1891</v>
      </c>
      <c r="U21" s="170">
        <v>41</v>
      </c>
      <c r="V21" s="170"/>
      <c r="W21" s="170">
        <f t="shared" si="24"/>
        <v>1849</v>
      </c>
      <c r="X21" s="170">
        <v>1796</v>
      </c>
      <c r="Y21" s="170">
        <v>53</v>
      </c>
      <c r="Z21" s="170"/>
      <c r="AA21" s="170">
        <f t="shared" si="25"/>
        <v>1391</v>
      </c>
      <c r="AB21" s="170">
        <v>1351</v>
      </c>
      <c r="AC21" s="170">
        <v>40</v>
      </c>
      <c r="AD21" s="170"/>
      <c r="AE21" s="170">
        <f t="shared" si="26"/>
        <v>1357</v>
      </c>
      <c r="AF21" s="170">
        <v>1321</v>
      </c>
      <c r="AG21" s="170">
        <v>36</v>
      </c>
      <c r="AH21" s="170"/>
      <c r="AI21" s="170">
        <f t="shared" si="27"/>
        <v>3044</v>
      </c>
      <c r="AJ21" s="170">
        <v>3030</v>
      </c>
      <c r="AK21" s="170">
        <v>14</v>
      </c>
      <c r="AL21" s="170"/>
      <c r="AM21" s="170">
        <f t="shared" si="28"/>
        <v>1010</v>
      </c>
      <c r="AN21" s="170">
        <v>961</v>
      </c>
      <c r="AO21" s="170">
        <v>49</v>
      </c>
    </row>
    <row r="22" spans="2:41" ht="15" customHeight="1">
      <c r="B22" s="169" t="s">
        <v>35</v>
      </c>
      <c r="C22" s="170">
        <f t="shared" si="19"/>
        <v>2902</v>
      </c>
      <c r="D22" s="170">
        <v>2835</v>
      </c>
      <c r="E22" s="170">
        <v>67</v>
      </c>
      <c r="F22" s="170"/>
      <c r="G22" s="170">
        <f t="shared" si="20"/>
        <v>2108</v>
      </c>
      <c r="H22" s="170">
        <v>2042</v>
      </c>
      <c r="I22" s="170">
        <v>66</v>
      </c>
      <c r="J22" s="170"/>
      <c r="K22" s="170">
        <f t="shared" si="21"/>
        <v>2884</v>
      </c>
      <c r="L22" s="170">
        <v>2636</v>
      </c>
      <c r="M22" s="170">
        <v>248</v>
      </c>
      <c r="N22" s="170"/>
      <c r="O22" s="170">
        <f t="shared" si="22"/>
        <v>1658</v>
      </c>
      <c r="P22" s="170">
        <v>1228</v>
      </c>
      <c r="Q22" s="170">
        <v>430</v>
      </c>
      <c r="R22" s="170"/>
      <c r="S22" s="170">
        <f t="shared" si="23"/>
        <v>1903</v>
      </c>
      <c r="T22" s="170">
        <v>1348</v>
      </c>
      <c r="U22" s="170">
        <v>555</v>
      </c>
      <c r="V22" s="170"/>
      <c r="W22" s="170">
        <f t="shared" si="24"/>
        <v>1665</v>
      </c>
      <c r="X22" s="170">
        <v>1078</v>
      </c>
      <c r="Y22" s="170">
        <v>587</v>
      </c>
      <c r="Z22" s="170"/>
      <c r="AA22" s="170">
        <f t="shared" si="25"/>
        <v>1814</v>
      </c>
      <c r="AB22" s="170">
        <v>1218</v>
      </c>
      <c r="AC22" s="170">
        <v>596</v>
      </c>
      <c r="AD22" s="170"/>
      <c r="AE22" s="170">
        <f t="shared" si="26"/>
        <v>2041</v>
      </c>
      <c r="AF22" s="170">
        <v>1266</v>
      </c>
      <c r="AG22" s="170">
        <v>775</v>
      </c>
      <c r="AH22" s="170"/>
      <c r="AI22" s="170">
        <f t="shared" si="27"/>
        <v>3093</v>
      </c>
      <c r="AJ22" s="170">
        <v>2796</v>
      </c>
      <c r="AK22" s="170">
        <v>297</v>
      </c>
      <c r="AL22" s="170"/>
      <c r="AM22" s="170">
        <f t="shared" si="28"/>
        <v>1692</v>
      </c>
      <c r="AN22" s="170">
        <v>1208</v>
      </c>
      <c r="AO22" s="170">
        <v>484</v>
      </c>
    </row>
    <row r="23" spans="2:41" ht="15" customHeight="1">
      <c r="B23" s="169" t="s">
        <v>90</v>
      </c>
      <c r="C23" s="170">
        <f t="shared" si="19"/>
        <v>21977</v>
      </c>
      <c r="D23" s="170">
        <v>18482</v>
      </c>
      <c r="E23" s="170">
        <v>3495</v>
      </c>
      <c r="F23" s="170"/>
      <c r="G23" s="170">
        <f t="shared" si="20"/>
        <v>16373</v>
      </c>
      <c r="H23" s="170">
        <v>13552</v>
      </c>
      <c r="I23" s="170">
        <v>2821</v>
      </c>
      <c r="J23" s="170"/>
      <c r="K23" s="170">
        <f t="shared" si="21"/>
        <v>18747</v>
      </c>
      <c r="L23" s="170">
        <v>13734</v>
      </c>
      <c r="M23" s="170">
        <v>5013</v>
      </c>
      <c r="N23" s="170"/>
      <c r="O23" s="170">
        <f t="shared" si="22"/>
        <v>15261</v>
      </c>
      <c r="P23" s="170">
        <v>11660</v>
      </c>
      <c r="Q23" s="170">
        <v>3601</v>
      </c>
      <c r="R23" s="170"/>
      <c r="S23" s="170">
        <f t="shared" si="23"/>
        <v>17393</v>
      </c>
      <c r="T23" s="170">
        <v>12446</v>
      </c>
      <c r="U23" s="170">
        <v>4947</v>
      </c>
      <c r="V23" s="170"/>
      <c r="W23" s="170">
        <f t="shared" si="24"/>
        <v>19897</v>
      </c>
      <c r="X23" s="170">
        <v>13677</v>
      </c>
      <c r="Y23" s="170">
        <v>6220</v>
      </c>
      <c r="Z23" s="170"/>
      <c r="AA23" s="170">
        <f t="shared" si="25"/>
        <v>25374</v>
      </c>
      <c r="AB23" s="170">
        <v>18913</v>
      </c>
      <c r="AC23" s="170">
        <v>6461</v>
      </c>
      <c r="AD23" s="170"/>
      <c r="AE23" s="170">
        <f t="shared" si="26"/>
        <v>26756</v>
      </c>
      <c r="AF23" s="170">
        <v>20602</v>
      </c>
      <c r="AG23" s="170">
        <v>6154</v>
      </c>
      <c r="AH23" s="170"/>
      <c r="AI23" s="170">
        <f t="shared" si="27"/>
        <v>4958</v>
      </c>
      <c r="AJ23" s="170">
        <v>2511</v>
      </c>
      <c r="AK23" s="170">
        <v>2447</v>
      </c>
      <c r="AL23" s="170"/>
      <c r="AM23" s="170">
        <f t="shared" si="28"/>
        <v>4010</v>
      </c>
      <c r="AN23" s="170">
        <v>1794</v>
      </c>
      <c r="AO23" s="170">
        <v>2216</v>
      </c>
    </row>
    <row r="24" spans="2:41" ht="15" customHeight="1">
      <c r="B24" s="169" t="s">
        <v>91</v>
      </c>
      <c r="C24" s="170">
        <f t="shared" si="19"/>
        <v>3951</v>
      </c>
      <c r="D24" s="170">
        <v>3885</v>
      </c>
      <c r="E24" s="170">
        <v>66</v>
      </c>
      <c r="F24" s="170"/>
      <c r="G24" s="170">
        <f t="shared" si="20"/>
        <v>2726</v>
      </c>
      <c r="H24" s="170">
        <v>2661</v>
      </c>
      <c r="I24" s="170">
        <v>65</v>
      </c>
      <c r="J24" s="170"/>
      <c r="K24" s="170">
        <f t="shared" si="21"/>
        <v>1555</v>
      </c>
      <c r="L24" s="170">
        <v>1128</v>
      </c>
      <c r="M24" s="170">
        <v>427</v>
      </c>
      <c r="N24" s="170"/>
      <c r="O24" s="170">
        <f t="shared" si="22"/>
        <v>2892</v>
      </c>
      <c r="P24" s="170">
        <v>2205</v>
      </c>
      <c r="Q24" s="170">
        <v>687</v>
      </c>
      <c r="R24" s="170"/>
      <c r="S24" s="170">
        <f t="shared" si="23"/>
        <v>3937</v>
      </c>
      <c r="T24" s="170">
        <v>2988</v>
      </c>
      <c r="U24" s="170">
        <v>949</v>
      </c>
      <c r="V24" s="170"/>
      <c r="W24" s="170">
        <f t="shared" si="24"/>
        <v>3196</v>
      </c>
      <c r="X24" s="170">
        <v>2343</v>
      </c>
      <c r="Y24" s="170">
        <v>853</v>
      </c>
      <c r="Z24" s="170"/>
      <c r="AA24" s="170">
        <f t="shared" si="25"/>
        <v>2644</v>
      </c>
      <c r="AB24" s="170">
        <v>1737</v>
      </c>
      <c r="AC24" s="170">
        <v>907</v>
      </c>
      <c r="AD24" s="170"/>
      <c r="AE24" s="170">
        <f t="shared" si="26"/>
        <v>2831</v>
      </c>
      <c r="AF24" s="170">
        <v>1683</v>
      </c>
      <c r="AG24" s="170">
        <v>1148</v>
      </c>
      <c r="AH24" s="170"/>
      <c r="AI24" s="170">
        <f t="shared" si="27"/>
        <v>2342</v>
      </c>
      <c r="AJ24" s="170">
        <v>1889</v>
      </c>
      <c r="AK24" s="170">
        <v>453</v>
      </c>
      <c r="AL24" s="170"/>
      <c r="AM24" s="170">
        <f t="shared" si="28"/>
        <v>1839</v>
      </c>
      <c r="AN24" s="170">
        <v>1339</v>
      </c>
      <c r="AO24" s="170">
        <v>500</v>
      </c>
    </row>
    <row r="25" spans="2:41" ht="15" customHeight="1">
      <c r="B25" s="169" t="s">
        <v>86</v>
      </c>
      <c r="C25" s="170">
        <f t="shared" si="19"/>
        <v>317</v>
      </c>
      <c r="D25" s="170">
        <v>316</v>
      </c>
      <c r="E25" s="170">
        <v>1</v>
      </c>
      <c r="F25" s="170"/>
      <c r="G25" s="170">
        <f t="shared" si="20"/>
        <v>599</v>
      </c>
      <c r="H25" s="170">
        <v>598</v>
      </c>
      <c r="I25" s="170">
        <v>1</v>
      </c>
      <c r="J25" s="170"/>
      <c r="K25" s="170">
        <f t="shared" si="21"/>
        <v>770</v>
      </c>
      <c r="L25" s="170">
        <v>763</v>
      </c>
      <c r="M25" s="170">
        <v>7</v>
      </c>
      <c r="N25" s="170"/>
      <c r="O25" s="170">
        <f t="shared" si="22"/>
        <v>1100</v>
      </c>
      <c r="P25" s="170">
        <v>1096</v>
      </c>
      <c r="Q25" s="170">
        <v>4</v>
      </c>
      <c r="R25" s="170"/>
      <c r="S25" s="170">
        <f t="shared" si="23"/>
        <v>1078</v>
      </c>
      <c r="T25" s="170">
        <v>1075</v>
      </c>
      <c r="U25" s="170">
        <v>3</v>
      </c>
      <c r="V25" s="170"/>
      <c r="W25" s="170">
        <f t="shared" si="24"/>
        <v>979</v>
      </c>
      <c r="X25" s="170">
        <v>977</v>
      </c>
      <c r="Y25" s="170">
        <v>2</v>
      </c>
      <c r="Z25" s="170"/>
      <c r="AA25" s="170">
        <f t="shared" si="25"/>
        <v>1279</v>
      </c>
      <c r="AB25" s="170">
        <v>1277</v>
      </c>
      <c r="AC25" s="170">
        <v>2</v>
      </c>
      <c r="AD25" s="170"/>
      <c r="AE25" s="170">
        <f t="shared" si="26"/>
        <v>1302</v>
      </c>
      <c r="AF25" s="170">
        <v>1300</v>
      </c>
      <c r="AG25" s="170">
        <v>2</v>
      </c>
      <c r="AH25" s="170"/>
      <c r="AI25" s="170">
        <f t="shared" si="27"/>
        <v>2078</v>
      </c>
      <c r="AJ25" s="170">
        <v>2069</v>
      </c>
      <c r="AK25" s="170">
        <v>9</v>
      </c>
      <c r="AL25" s="170"/>
      <c r="AM25" s="170">
        <f t="shared" si="28"/>
        <v>1186</v>
      </c>
      <c r="AN25" s="170">
        <v>1183</v>
      </c>
      <c r="AO25" s="170">
        <v>3</v>
      </c>
    </row>
    <row r="26" spans="2:41" ht="15" customHeight="1">
      <c r="B26" s="169" t="s">
        <v>92</v>
      </c>
      <c r="C26" s="170">
        <f t="shared" si="19"/>
        <v>268</v>
      </c>
      <c r="D26" s="170">
        <v>266</v>
      </c>
      <c r="E26" s="170">
        <v>2</v>
      </c>
      <c r="F26" s="170"/>
      <c r="G26" s="170">
        <f t="shared" si="20"/>
        <v>150</v>
      </c>
      <c r="H26" s="170">
        <v>141</v>
      </c>
      <c r="I26" s="170">
        <v>9</v>
      </c>
      <c r="J26" s="170"/>
      <c r="K26" s="170">
        <f t="shared" si="21"/>
        <v>149</v>
      </c>
      <c r="L26" s="170">
        <v>134</v>
      </c>
      <c r="M26" s="170">
        <v>15</v>
      </c>
      <c r="N26" s="170"/>
      <c r="O26" s="170">
        <f t="shared" si="22"/>
        <v>193</v>
      </c>
      <c r="P26" s="170">
        <v>176</v>
      </c>
      <c r="Q26" s="170">
        <v>17</v>
      </c>
      <c r="R26" s="170"/>
      <c r="S26" s="170">
        <f t="shared" si="23"/>
        <v>191</v>
      </c>
      <c r="T26" s="170">
        <v>179</v>
      </c>
      <c r="U26" s="170">
        <v>12</v>
      </c>
      <c r="V26" s="170"/>
      <c r="W26" s="170">
        <f t="shared" si="24"/>
        <v>172</v>
      </c>
      <c r="X26" s="170">
        <v>150</v>
      </c>
      <c r="Y26" s="170">
        <v>22</v>
      </c>
      <c r="Z26" s="170"/>
      <c r="AA26" s="170">
        <f t="shared" si="25"/>
        <v>136</v>
      </c>
      <c r="AB26" s="170">
        <v>129</v>
      </c>
      <c r="AC26" s="170">
        <v>7</v>
      </c>
      <c r="AD26" s="170"/>
      <c r="AE26" s="170">
        <f t="shared" si="26"/>
        <v>187</v>
      </c>
      <c r="AF26" s="170">
        <v>163</v>
      </c>
      <c r="AG26" s="170">
        <v>24</v>
      </c>
      <c r="AH26" s="170"/>
      <c r="AI26" s="170">
        <f t="shared" si="27"/>
        <v>1514</v>
      </c>
      <c r="AJ26" s="170">
        <v>1508</v>
      </c>
      <c r="AK26" s="170">
        <v>6</v>
      </c>
      <c r="AL26" s="170"/>
      <c r="AM26" s="170">
        <f t="shared" si="28"/>
        <v>947</v>
      </c>
      <c r="AN26" s="170">
        <v>925</v>
      </c>
      <c r="AO26" s="170">
        <v>22</v>
      </c>
    </row>
    <row r="27" spans="2:41" ht="15" customHeight="1">
      <c r="B27" s="169" t="s">
        <v>81</v>
      </c>
      <c r="C27" s="170">
        <f t="shared" si="19"/>
        <v>4134</v>
      </c>
      <c r="D27" s="170">
        <v>3321</v>
      </c>
      <c r="E27" s="170">
        <v>813</v>
      </c>
      <c r="F27" s="170"/>
      <c r="G27" s="170">
        <f t="shared" si="20"/>
        <v>2565</v>
      </c>
      <c r="H27" s="170">
        <v>1733</v>
      </c>
      <c r="I27" s="170">
        <v>832</v>
      </c>
      <c r="J27" s="170"/>
      <c r="K27" s="170">
        <f t="shared" si="21"/>
        <v>3012</v>
      </c>
      <c r="L27" s="170">
        <v>1826</v>
      </c>
      <c r="M27" s="170">
        <v>1186</v>
      </c>
      <c r="N27" s="170"/>
      <c r="O27" s="170">
        <f t="shared" si="22"/>
        <v>13038</v>
      </c>
      <c r="P27" s="170">
        <v>10089</v>
      </c>
      <c r="Q27" s="170">
        <v>2949</v>
      </c>
      <c r="R27" s="170"/>
      <c r="S27" s="170">
        <f t="shared" si="23"/>
        <v>5544</v>
      </c>
      <c r="T27" s="170">
        <v>3821</v>
      </c>
      <c r="U27" s="170">
        <v>1723</v>
      </c>
      <c r="V27" s="170"/>
      <c r="W27" s="170">
        <f t="shared" si="24"/>
        <v>4336</v>
      </c>
      <c r="X27" s="170">
        <v>2454</v>
      </c>
      <c r="Y27" s="170">
        <v>1882</v>
      </c>
      <c r="Z27" s="170"/>
      <c r="AA27" s="170">
        <f t="shared" si="25"/>
        <v>3646</v>
      </c>
      <c r="AB27" s="170">
        <v>2263</v>
      </c>
      <c r="AC27" s="170">
        <v>1383</v>
      </c>
      <c r="AD27" s="170"/>
      <c r="AE27" s="170">
        <f t="shared" si="26"/>
        <v>3303</v>
      </c>
      <c r="AF27" s="170">
        <v>1870</v>
      </c>
      <c r="AG27" s="170">
        <v>1433</v>
      </c>
      <c r="AH27" s="170"/>
      <c r="AI27" s="170">
        <f t="shared" si="27"/>
        <v>1938</v>
      </c>
      <c r="AJ27" s="170">
        <v>1253</v>
      </c>
      <c r="AK27" s="170">
        <v>685</v>
      </c>
      <c r="AL27" s="170"/>
      <c r="AM27" s="170">
        <f t="shared" si="28"/>
        <v>1453</v>
      </c>
      <c r="AN27" s="170">
        <v>856</v>
      </c>
      <c r="AO27" s="170">
        <v>597</v>
      </c>
    </row>
    <row r="28" spans="2:41" ht="15" customHeight="1">
      <c r="B28" s="169" t="s">
        <v>94</v>
      </c>
      <c r="C28" s="170">
        <f t="shared" si="19"/>
        <v>14317</v>
      </c>
      <c r="D28" s="170">
        <v>12971</v>
      </c>
      <c r="E28" s="170">
        <v>1346</v>
      </c>
      <c r="F28" s="170"/>
      <c r="G28" s="170">
        <f t="shared" si="20"/>
        <v>16288</v>
      </c>
      <c r="H28" s="170">
        <v>13947</v>
      </c>
      <c r="I28" s="170">
        <v>2341</v>
      </c>
      <c r="J28" s="170"/>
      <c r="K28" s="170">
        <f t="shared" si="21"/>
        <v>19308</v>
      </c>
      <c r="L28" s="170">
        <v>16029</v>
      </c>
      <c r="M28" s="170">
        <v>3279</v>
      </c>
      <c r="N28" s="170"/>
      <c r="O28" s="170">
        <f t="shared" si="22"/>
        <v>24650</v>
      </c>
      <c r="P28" s="170">
        <v>22090</v>
      </c>
      <c r="Q28" s="170">
        <v>2560</v>
      </c>
      <c r="R28" s="170"/>
      <c r="S28" s="170">
        <f t="shared" si="23"/>
        <v>30068</v>
      </c>
      <c r="T28" s="170">
        <v>27079</v>
      </c>
      <c r="U28" s="170">
        <v>2989</v>
      </c>
      <c r="V28" s="170"/>
      <c r="W28" s="170">
        <f t="shared" si="24"/>
        <v>29264</v>
      </c>
      <c r="X28" s="170">
        <v>25677</v>
      </c>
      <c r="Y28" s="170">
        <v>3587</v>
      </c>
      <c r="Z28" s="170"/>
      <c r="AA28" s="170">
        <f t="shared" si="25"/>
        <v>26117</v>
      </c>
      <c r="AB28" s="170">
        <v>22478</v>
      </c>
      <c r="AC28" s="170">
        <v>3639</v>
      </c>
      <c r="AD28" s="170"/>
      <c r="AE28" s="170">
        <f t="shared" si="26"/>
        <v>25012</v>
      </c>
      <c r="AF28" s="170">
        <v>21590</v>
      </c>
      <c r="AG28" s="170">
        <v>3422</v>
      </c>
      <c r="AH28" s="170"/>
      <c r="AI28" s="170">
        <f t="shared" si="27"/>
        <v>2638</v>
      </c>
      <c r="AJ28" s="170">
        <v>1048</v>
      </c>
      <c r="AK28" s="170">
        <v>1590</v>
      </c>
      <c r="AL28" s="170"/>
      <c r="AM28" s="170">
        <f t="shared" si="28"/>
        <v>2306</v>
      </c>
      <c r="AN28" s="170">
        <v>694</v>
      </c>
      <c r="AO28" s="170">
        <v>1612</v>
      </c>
    </row>
    <row r="29" spans="2:41" ht="15" customHeight="1">
      <c r="B29" s="169" t="s">
        <v>95</v>
      </c>
      <c r="C29" s="170">
        <f t="shared" si="19"/>
        <v>328</v>
      </c>
      <c r="D29" s="170">
        <v>323</v>
      </c>
      <c r="E29" s="170">
        <v>5</v>
      </c>
      <c r="F29" s="170"/>
      <c r="G29" s="170">
        <f t="shared" si="20"/>
        <v>297</v>
      </c>
      <c r="H29" s="170">
        <v>294</v>
      </c>
      <c r="I29" s="170">
        <v>3</v>
      </c>
      <c r="J29" s="170"/>
      <c r="K29" s="170">
        <f t="shared" si="21"/>
        <v>290</v>
      </c>
      <c r="L29" s="170">
        <v>275</v>
      </c>
      <c r="M29" s="170">
        <v>15</v>
      </c>
      <c r="N29" s="170"/>
      <c r="O29" s="170">
        <f t="shared" si="22"/>
        <v>322</v>
      </c>
      <c r="P29" s="170">
        <v>318</v>
      </c>
      <c r="Q29" s="170">
        <v>4</v>
      </c>
      <c r="R29" s="170"/>
      <c r="S29" s="170">
        <f t="shared" si="23"/>
        <v>385</v>
      </c>
      <c r="T29" s="170">
        <v>377</v>
      </c>
      <c r="U29" s="170">
        <v>8</v>
      </c>
      <c r="V29" s="170"/>
      <c r="W29" s="170">
        <f t="shared" si="24"/>
        <v>337</v>
      </c>
      <c r="X29" s="170">
        <v>333</v>
      </c>
      <c r="Y29" s="170">
        <v>4</v>
      </c>
      <c r="Z29" s="170"/>
      <c r="AA29" s="170">
        <f t="shared" si="25"/>
        <v>376</v>
      </c>
      <c r="AB29" s="170">
        <v>363</v>
      </c>
      <c r="AC29" s="170">
        <v>13</v>
      </c>
      <c r="AD29" s="170"/>
      <c r="AE29" s="170">
        <f t="shared" si="26"/>
        <v>344</v>
      </c>
      <c r="AF29" s="170">
        <v>339</v>
      </c>
      <c r="AG29" s="170">
        <v>5</v>
      </c>
      <c r="AH29" s="170"/>
      <c r="AI29" s="170">
        <f t="shared" si="27"/>
        <v>1270</v>
      </c>
      <c r="AJ29" s="170">
        <v>1266</v>
      </c>
      <c r="AK29" s="170">
        <v>4</v>
      </c>
      <c r="AL29" s="170"/>
      <c r="AM29" s="170">
        <f t="shared" si="28"/>
        <v>877</v>
      </c>
      <c r="AN29" s="170">
        <v>873</v>
      </c>
      <c r="AO29" s="170">
        <v>4</v>
      </c>
    </row>
    <row r="30" spans="2:41" ht="15" customHeight="1">
      <c r="B30" s="169" t="s">
        <v>96</v>
      </c>
      <c r="C30" s="170">
        <f t="shared" si="19"/>
        <v>5767</v>
      </c>
      <c r="D30" s="170">
        <v>4885</v>
      </c>
      <c r="E30" s="170">
        <v>882</v>
      </c>
      <c r="F30" s="170"/>
      <c r="G30" s="170">
        <f t="shared" si="20"/>
        <v>1737</v>
      </c>
      <c r="H30" s="170">
        <v>966</v>
      </c>
      <c r="I30" s="170">
        <v>771</v>
      </c>
      <c r="J30" s="170"/>
      <c r="K30" s="170">
        <f t="shared" si="21"/>
        <v>3432</v>
      </c>
      <c r="L30" s="170">
        <v>1809</v>
      </c>
      <c r="M30" s="170">
        <v>1623</v>
      </c>
      <c r="N30" s="170"/>
      <c r="O30" s="170">
        <f t="shared" si="22"/>
        <v>7328</v>
      </c>
      <c r="P30" s="170">
        <v>4545</v>
      </c>
      <c r="Q30" s="170">
        <v>2783</v>
      </c>
      <c r="R30" s="170"/>
      <c r="S30" s="170">
        <f t="shared" si="23"/>
        <v>6837</v>
      </c>
      <c r="T30" s="170">
        <v>4015</v>
      </c>
      <c r="U30" s="170">
        <v>2822</v>
      </c>
      <c r="V30" s="170"/>
      <c r="W30" s="170">
        <f t="shared" si="24"/>
        <v>6600</v>
      </c>
      <c r="X30" s="170">
        <v>3802</v>
      </c>
      <c r="Y30" s="170">
        <v>2798</v>
      </c>
      <c r="Z30" s="170"/>
      <c r="AA30" s="170">
        <f t="shared" si="25"/>
        <v>6106</v>
      </c>
      <c r="AB30" s="170">
        <v>3656</v>
      </c>
      <c r="AC30" s="170">
        <v>2450</v>
      </c>
      <c r="AD30" s="170"/>
      <c r="AE30" s="170">
        <f t="shared" si="26"/>
        <v>5587</v>
      </c>
      <c r="AF30" s="170">
        <v>3479</v>
      </c>
      <c r="AG30" s="170">
        <v>2108</v>
      </c>
      <c r="AH30" s="170"/>
      <c r="AI30" s="170">
        <f t="shared" si="27"/>
        <v>1960</v>
      </c>
      <c r="AJ30" s="170">
        <v>1287</v>
      </c>
      <c r="AK30" s="170">
        <v>673</v>
      </c>
      <c r="AL30" s="170"/>
      <c r="AM30" s="170">
        <f t="shared" si="28"/>
        <v>1321</v>
      </c>
      <c r="AN30" s="170">
        <v>518</v>
      </c>
      <c r="AO30" s="170">
        <v>803</v>
      </c>
    </row>
    <row r="31" spans="2:41" ht="15" customHeight="1">
      <c r="B31" s="169" t="s">
        <v>97</v>
      </c>
      <c r="C31" s="170">
        <f t="shared" si="19"/>
        <v>553</v>
      </c>
      <c r="D31" s="170">
        <v>445</v>
      </c>
      <c r="E31" s="170">
        <v>108</v>
      </c>
      <c r="F31" s="170"/>
      <c r="G31" s="170">
        <f t="shared" si="20"/>
        <v>884</v>
      </c>
      <c r="H31" s="170">
        <v>797</v>
      </c>
      <c r="I31" s="170">
        <v>87</v>
      </c>
      <c r="J31" s="170"/>
      <c r="K31" s="170">
        <f t="shared" si="21"/>
        <v>6094</v>
      </c>
      <c r="L31" s="170">
        <v>5922</v>
      </c>
      <c r="M31" s="170">
        <v>172</v>
      </c>
      <c r="N31" s="170"/>
      <c r="O31" s="170">
        <f t="shared" si="22"/>
        <v>3575</v>
      </c>
      <c r="P31" s="170">
        <v>3303</v>
      </c>
      <c r="Q31" s="170">
        <v>272</v>
      </c>
      <c r="R31" s="170"/>
      <c r="S31" s="170">
        <f t="shared" si="23"/>
        <v>2690</v>
      </c>
      <c r="T31" s="170">
        <v>2307</v>
      </c>
      <c r="U31" s="170">
        <v>383</v>
      </c>
      <c r="V31" s="170"/>
      <c r="W31" s="170">
        <f t="shared" si="24"/>
        <v>2010</v>
      </c>
      <c r="X31" s="170">
        <v>1552</v>
      </c>
      <c r="Y31" s="170">
        <v>458</v>
      </c>
      <c r="Z31" s="170"/>
      <c r="AA31" s="170">
        <f t="shared" si="25"/>
        <v>1064</v>
      </c>
      <c r="AB31" s="170">
        <v>925</v>
      </c>
      <c r="AC31" s="170">
        <v>139</v>
      </c>
      <c r="AD31" s="170"/>
      <c r="AE31" s="170">
        <f t="shared" si="26"/>
        <v>1235</v>
      </c>
      <c r="AF31" s="170">
        <v>968</v>
      </c>
      <c r="AG31" s="170">
        <v>267</v>
      </c>
      <c r="AH31" s="170"/>
      <c r="AI31" s="170">
        <f t="shared" si="27"/>
        <v>1224</v>
      </c>
      <c r="AJ31" s="170">
        <v>1054</v>
      </c>
      <c r="AK31" s="170">
        <v>170</v>
      </c>
      <c r="AL31" s="170"/>
      <c r="AM31" s="170">
        <f t="shared" si="28"/>
        <v>680</v>
      </c>
      <c r="AN31" s="170">
        <v>447</v>
      </c>
      <c r="AO31" s="170">
        <v>233</v>
      </c>
    </row>
    <row r="32" spans="2:41" ht="15" customHeight="1">
      <c r="B32" s="169" t="s">
        <v>98</v>
      </c>
      <c r="C32" s="170">
        <f t="shared" si="19"/>
        <v>1177</v>
      </c>
      <c r="D32" s="170">
        <v>1156</v>
      </c>
      <c r="E32" s="170">
        <v>21</v>
      </c>
      <c r="F32" s="170"/>
      <c r="G32" s="170">
        <f t="shared" si="20"/>
        <v>1209</v>
      </c>
      <c r="H32" s="170">
        <v>1198</v>
      </c>
      <c r="I32" s="170">
        <v>11</v>
      </c>
      <c r="J32" s="170"/>
      <c r="K32" s="170">
        <f t="shared" si="21"/>
        <v>1284</v>
      </c>
      <c r="L32" s="170">
        <v>1248</v>
      </c>
      <c r="M32" s="170">
        <v>36</v>
      </c>
      <c r="N32" s="170"/>
      <c r="O32" s="170">
        <f t="shared" si="22"/>
        <v>1944</v>
      </c>
      <c r="P32" s="170">
        <v>1910</v>
      </c>
      <c r="Q32" s="170">
        <v>34</v>
      </c>
      <c r="R32" s="170"/>
      <c r="S32" s="170">
        <f t="shared" si="23"/>
        <v>2132</v>
      </c>
      <c r="T32" s="170">
        <v>2080</v>
      </c>
      <c r="U32" s="170">
        <v>52</v>
      </c>
      <c r="V32" s="170"/>
      <c r="W32" s="170">
        <f t="shared" si="24"/>
        <v>2081</v>
      </c>
      <c r="X32" s="170">
        <v>2059</v>
      </c>
      <c r="Y32" s="170">
        <v>22</v>
      </c>
      <c r="Z32" s="170"/>
      <c r="AA32" s="170">
        <f t="shared" si="25"/>
        <v>2157</v>
      </c>
      <c r="AB32" s="170">
        <v>2117</v>
      </c>
      <c r="AC32" s="170">
        <v>40</v>
      </c>
      <c r="AD32" s="170"/>
      <c r="AE32" s="170">
        <f t="shared" si="26"/>
        <v>2535</v>
      </c>
      <c r="AF32" s="170">
        <v>2491</v>
      </c>
      <c r="AG32" s="170">
        <v>44</v>
      </c>
      <c r="AH32" s="170"/>
      <c r="AI32" s="170">
        <f t="shared" si="27"/>
        <v>1022</v>
      </c>
      <c r="AJ32" s="170">
        <v>994</v>
      </c>
      <c r="AK32" s="170">
        <v>28</v>
      </c>
      <c r="AL32" s="170"/>
      <c r="AM32" s="170">
        <f t="shared" si="28"/>
        <v>474</v>
      </c>
      <c r="AN32" s="170">
        <v>438</v>
      </c>
      <c r="AO32" s="170">
        <v>36</v>
      </c>
    </row>
    <row r="33" spans="2:41" ht="15" customHeight="1">
      <c r="B33" s="169" t="s">
        <v>99</v>
      </c>
      <c r="C33" s="170">
        <f t="shared" si="19"/>
        <v>1434</v>
      </c>
      <c r="D33" s="170">
        <v>1396</v>
      </c>
      <c r="E33" s="170">
        <v>38</v>
      </c>
      <c r="F33" s="170"/>
      <c r="G33" s="170">
        <f t="shared" si="20"/>
        <v>1296</v>
      </c>
      <c r="H33" s="170">
        <v>1267</v>
      </c>
      <c r="I33" s="170">
        <v>29</v>
      </c>
      <c r="J33" s="170"/>
      <c r="K33" s="170">
        <f t="shared" si="21"/>
        <v>1256</v>
      </c>
      <c r="L33" s="170">
        <v>1215</v>
      </c>
      <c r="M33" s="170">
        <v>41</v>
      </c>
      <c r="N33" s="170"/>
      <c r="O33" s="170">
        <f t="shared" si="22"/>
        <v>1773</v>
      </c>
      <c r="P33" s="170">
        <v>1737</v>
      </c>
      <c r="Q33" s="170">
        <v>36</v>
      </c>
      <c r="R33" s="170"/>
      <c r="S33" s="170">
        <f t="shared" si="23"/>
        <v>1837</v>
      </c>
      <c r="T33" s="170">
        <v>1814</v>
      </c>
      <c r="U33" s="170">
        <v>23</v>
      </c>
      <c r="V33" s="170"/>
      <c r="W33" s="170">
        <f t="shared" si="24"/>
        <v>1864</v>
      </c>
      <c r="X33" s="170">
        <v>1836</v>
      </c>
      <c r="Y33" s="170">
        <v>28</v>
      </c>
      <c r="Z33" s="170"/>
      <c r="AA33" s="170">
        <f t="shared" si="25"/>
        <v>2078</v>
      </c>
      <c r="AB33" s="170">
        <v>2030</v>
      </c>
      <c r="AC33" s="170">
        <v>48</v>
      </c>
      <c r="AD33" s="170"/>
      <c r="AE33" s="170">
        <f t="shared" si="26"/>
        <v>1991</v>
      </c>
      <c r="AF33" s="170">
        <v>1953</v>
      </c>
      <c r="AG33" s="170">
        <v>38</v>
      </c>
      <c r="AH33" s="170"/>
      <c r="AI33" s="170">
        <f t="shared" si="27"/>
        <v>829</v>
      </c>
      <c r="AJ33" s="170">
        <v>803</v>
      </c>
      <c r="AK33" s="170">
        <v>26</v>
      </c>
      <c r="AL33" s="170"/>
      <c r="AM33" s="170">
        <f t="shared" si="28"/>
        <v>342</v>
      </c>
      <c r="AN33" s="170">
        <v>277</v>
      </c>
      <c r="AO33" s="170">
        <v>65</v>
      </c>
    </row>
    <row r="34" spans="2:41" ht="15" customHeight="1">
      <c r="B34" s="169" t="s">
        <v>100</v>
      </c>
      <c r="C34" s="170">
        <f t="shared" si="19"/>
        <v>5481</v>
      </c>
      <c r="D34" s="170">
        <v>5433</v>
      </c>
      <c r="E34" s="170">
        <v>48</v>
      </c>
      <c r="F34" s="170"/>
      <c r="G34" s="170">
        <f t="shared" si="20"/>
        <v>2909</v>
      </c>
      <c r="H34" s="170">
        <v>2879</v>
      </c>
      <c r="I34" s="170">
        <v>30</v>
      </c>
      <c r="J34" s="170"/>
      <c r="K34" s="170">
        <f t="shared" si="21"/>
        <v>2753</v>
      </c>
      <c r="L34" s="170">
        <v>2624</v>
      </c>
      <c r="M34" s="170">
        <v>129</v>
      </c>
      <c r="N34" s="170"/>
      <c r="O34" s="170">
        <f t="shared" si="22"/>
        <v>2538</v>
      </c>
      <c r="P34" s="170">
        <v>2359</v>
      </c>
      <c r="Q34" s="170">
        <v>179</v>
      </c>
      <c r="R34" s="170"/>
      <c r="S34" s="170">
        <f t="shared" si="23"/>
        <v>3168</v>
      </c>
      <c r="T34" s="170">
        <v>2956</v>
      </c>
      <c r="U34" s="170">
        <v>212</v>
      </c>
      <c r="V34" s="170"/>
      <c r="W34" s="170">
        <f t="shared" si="24"/>
        <v>2750</v>
      </c>
      <c r="X34" s="170">
        <v>2537</v>
      </c>
      <c r="Y34" s="170">
        <v>213</v>
      </c>
      <c r="Z34" s="170"/>
      <c r="AA34" s="170">
        <f t="shared" si="25"/>
        <v>3170</v>
      </c>
      <c r="AB34" s="170">
        <v>2891</v>
      </c>
      <c r="AC34" s="170">
        <v>279</v>
      </c>
      <c r="AD34" s="170"/>
      <c r="AE34" s="170">
        <f t="shared" si="26"/>
        <v>3138</v>
      </c>
      <c r="AF34" s="170">
        <v>2828</v>
      </c>
      <c r="AG34" s="170">
        <v>310</v>
      </c>
      <c r="AH34" s="170"/>
      <c r="AI34" s="170">
        <f t="shared" si="27"/>
        <v>1022</v>
      </c>
      <c r="AJ34" s="170">
        <v>870</v>
      </c>
      <c r="AK34" s="170">
        <v>152</v>
      </c>
      <c r="AL34" s="170"/>
      <c r="AM34" s="170">
        <f t="shared" si="28"/>
        <v>1001</v>
      </c>
      <c r="AN34" s="170">
        <v>805</v>
      </c>
      <c r="AO34" s="170">
        <v>196</v>
      </c>
    </row>
    <row r="35" spans="2:41" ht="15" customHeight="1">
      <c r="B35" s="169" t="s">
        <v>103</v>
      </c>
      <c r="C35" s="170">
        <f t="shared" si="19"/>
        <v>22587</v>
      </c>
      <c r="D35" s="170">
        <v>19813</v>
      </c>
      <c r="E35" s="170">
        <v>2774</v>
      </c>
      <c r="F35" s="170"/>
      <c r="G35" s="170">
        <f t="shared" si="20"/>
        <v>14662</v>
      </c>
      <c r="H35" s="170">
        <v>11760</v>
      </c>
      <c r="I35" s="170">
        <v>2902</v>
      </c>
      <c r="J35" s="170"/>
      <c r="K35" s="170">
        <f t="shared" si="21"/>
        <v>20221</v>
      </c>
      <c r="L35" s="170">
        <v>16740</v>
      </c>
      <c r="M35" s="170">
        <v>3481</v>
      </c>
      <c r="N35" s="170"/>
      <c r="O35" s="170">
        <f t="shared" si="22"/>
        <v>23150</v>
      </c>
      <c r="P35" s="170">
        <v>20320</v>
      </c>
      <c r="Q35" s="170">
        <v>2830</v>
      </c>
      <c r="R35" s="170"/>
      <c r="S35" s="170">
        <f t="shared" si="23"/>
        <v>23411</v>
      </c>
      <c r="T35" s="170">
        <v>19897</v>
      </c>
      <c r="U35" s="170">
        <v>3514</v>
      </c>
      <c r="V35" s="170"/>
      <c r="W35" s="170">
        <f t="shared" si="24"/>
        <v>18575</v>
      </c>
      <c r="X35" s="170">
        <v>15795</v>
      </c>
      <c r="Y35" s="170">
        <v>2780</v>
      </c>
      <c r="Z35" s="170"/>
      <c r="AA35" s="170">
        <f t="shared" si="25"/>
        <v>15956</v>
      </c>
      <c r="AB35" s="170">
        <v>13582</v>
      </c>
      <c r="AC35" s="170">
        <v>2374</v>
      </c>
      <c r="AD35" s="170"/>
      <c r="AE35" s="170">
        <f t="shared" si="26"/>
        <v>21010</v>
      </c>
      <c r="AF35" s="170">
        <v>18222</v>
      </c>
      <c r="AG35" s="170">
        <v>2788</v>
      </c>
      <c r="AH35" s="170"/>
      <c r="AI35" s="170">
        <f t="shared" si="27"/>
        <v>2804</v>
      </c>
      <c r="AJ35" s="170">
        <v>876</v>
      </c>
      <c r="AK35" s="170">
        <v>1928</v>
      </c>
      <c r="AL35" s="170"/>
      <c r="AM35" s="170">
        <f t="shared" si="28"/>
        <v>4086</v>
      </c>
      <c r="AN35" s="170">
        <v>501</v>
      </c>
      <c r="AO35" s="170">
        <v>3585</v>
      </c>
    </row>
    <row r="36" spans="2:41" ht="15" customHeight="1">
      <c r="B36" s="169" t="s">
        <v>102</v>
      </c>
      <c r="C36" s="170">
        <f t="shared" si="19"/>
        <v>1920</v>
      </c>
      <c r="D36" s="170">
        <v>1898</v>
      </c>
      <c r="E36" s="170">
        <v>22</v>
      </c>
      <c r="F36" s="170"/>
      <c r="G36" s="170">
        <f t="shared" si="20"/>
        <v>1766</v>
      </c>
      <c r="H36" s="170">
        <v>1752</v>
      </c>
      <c r="I36" s="170">
        <v>14</v>
      </c>
      <c r="J36" s="170"/>
      <c r="K36" s="170">
        <f t="shared" si="21"/>
        <v>2238</v>
      </c>
      <c r="L36" s="170">
        <v>2204</v>
      </c>
      <c r="M36" s="170">
        <v>34</v>
      </c>
      <c r="N36" s="170"/>
      <c r="O36" s="170">
        <f t="shared" si="22"/>
        <v>3718</v>
      </c>
      <c r="P36" s="170">
        <v>3685</v>
      </c>
      <c r="Q36" s="170">
        <v>33</v>
      </c>
      <c r="R36" s="170"/>
      <c r="S36" s="170">
        <f t="shared" si="23"/>
        <v>3819</v>
      </c>
      <c r="T36" s="170">
        <v>3794</v>
      </c>
      <c r="U36" s="170">
        <v>25</v>
      </c>
      <c r="V36" s="170"/>
      <c r="W36" s="170">
        <f t="shared" si="24"/>
        <v>3409</v>
      </c>
      <c r="X36" s="170">
        <v>3386</v>
      </c>
      <c r="Y36" s="170">
        <v>23</v>
      </c>
      <c r="Z36" s="170"/>
      <c r="AA36" s="170">
        <f t="shared" si="25"/>
        <v>3868</v>
      </c>
      <c r="AB36" s="170">
        <v>3843</v>
      </c>
      <c r="AC36" s="170">
        <v>25</v>
      </c>
      <c r="AD36" s="170"/>
      <c r="AE36" s="170">
        <f t="shared" si="26"/>
        <v>3810</v>
      </c>
      <c r="AF36" s="170">
        <v>3793</v>
      </c>
      <c r="AG36" s="170">
        <v>17</v>
      </c>
      <c r="AH36" s="170"/>
      <c r="AI36" s="170">
        <f t="shared" si="27"/>
        <v>716</v>
      </c>
      <c r="AJ36" s="170">
        <v>703</v>
      </c>
      <c r="AK36" s="170">
        <v>13</v>
      </c>
      <c r="AL36" s="170"/>
      <c r="AM36" s="170">
        <f t="shared" si="28"/>
        <v>386</v>
      </c>
      <c r="AN36" s="170">
        <v>377</v>
      </c>
      <c r="AO36" s="170">
        <v>9</v>
      </c>
    </row>
    <row r="37" spans="2:41" ht="15" customHeight="1">
      <c r="B37" s="169" t="s">
        <v>101</v>
      </c>
      <c r="C37" s="170">
        <f t="shared" si="19"/>
        <v>1449</v>
      </c>
      <c r="D37" s="170">
        <v>1436</v>
      </c>
      <c r="E37" s="170">
        <v>13</v>
      </c>
      <c r="F37" s="170"/>
      <c r="G37" s="170">
        <f t="shared" si="20"/>
        <v>685</v>
      </c>
      <c r="H37" s="170">
        <v>678</v>
      </c>
      <c r="I37" s="170">
        <v>7</v>
      </c>
      <c r="J37" s="170"/>
      <c r="K37" s="170">
        <f t="shared" si="21"/>
        <v>1216</v>
      </c>
      <c r="L37" s="170">
        <v>1172</v>
      </c>
      <c r="M37" s="170">
        <v>44</v>
      </c>
      <c r="N37" s="170"/>
      <c r="O37" s="170">
        <f t="shared" si="22"/>
        <v>1713</v>
      </c>
      <c r="P37" s="170">
        <v>1607</v>
      </c>
      <c r="Q37" s="170">
        <v>106</v>
      </c>
      <c r="R37" s="170"/>
      <c r="S37" s="170">
        <f t="shared" si="23"/>
        <v>1575</v>
      </c>
      <c r="T37" s="170">
        <v>1491</v>
      </c>
      <c r="U37" s="170">
        <v>84</v>
      </c>
      <c r="V37" s="170"/>
      <c r="W37" s="170">
        <f t="shared" si="24"/>
        <v>1069</v>
      </c>
      <c r="X37" s="170">
        <v>962</v>
      </c>
      <c r="Y37" s="170">
        <v>107</v>
      </c>
      <c r="Z37" s="170"/>
      <c r="AA37" s="170">
        <f t="shared" si="25"/>
        <v>857</v>
      </c>
      <c r="AB37" s="170">
        <v>769</v>
      </c>
      <c r="AC37" s="170">
        <v>88</v>
      </c>
      <c r="AD37" s="170"/>
      <c r="AE37" s="170">
        <f t="shared" si="26"/>
        <v>2063</v>
      </c>
      <c r="AF37" s="170">
        <v>1946</v>
      </c>
      <c r="AG37" s="170">
        <v>117</v>
      </c>
      <c r="AH37" s="170"/>
      <c r="AI37" s="170">
        <f t="shared" si="27"/>
        <v>701</v>
      </c>
      <c r="AJ37" s="170">
        <v>657</v>
      </c>
      <c r="AK37" s="170">
        <v>44</v>
      </c>
      <c r="AL37" s="170"/>
      <c r="AM37" s="170">
        <f t="shared" si="28"/>
        <v>380</v>
      </c>
      <c r="AN37" s="170">
        <v>318</v>
      </c>
      <c r="AO37" s="170">
        <v>62</v>
      </c>
    </row>
    <row r="38" spans="2:41" ht="15" customHeight="1">
      <c r="B38" s="169" t="s">
        <v>104</v>
      </c>
      <c r="C38" s="170">
        <f t="shared" si="19"/>
        <v>1134</v>
      </c>
      <c r="D38" s="170">
        <v>1116</v>
      </c>
      <c r="E38" s="170">
        <v>18</v>
      </c>
      <c r="F38" s="170"/>
      <c r="G38" s="170">
        <f t="shared" si="20"/>
        <v>880</v>
      </c>
      <c r="H38" s="170">
        <v>868</v>
      </c>
      <c r="I38" s="170">
        <v>12</v>
      </c>
      <c r="J38" s="170"/>
      <c r="K38" s="170">
        <f t="shared" si="21"/>
        <v>1162</v>
      </c>
      <c r="L38" s="170">
        <v>1138</v>
      </c>
      <c r="M38" s="170">
        <v>24</v>
      </c>
      <c r="N38" s="170"/>
      <c r="O38" s="170">
        <f t="shared" si="22"/>
        <v>2299</v>
      </c>
      <c r="P38" s="170">
        <v>2282</v>
      </c>
      <c r="Q38" s="170">
        <v>17</v>
      </c>
      <c r="R38" s="170"/>
      <c r="S38" s="170">
        <f t="shared" si="23"/>
        <v>2315</v>
      </c>
      <c r="T38" s="170">
        <v>2300</v>
      </c>
      <c r="U38" s="170">
        <v>15</v>
      </c>
      <c r="V38" s="170"/>
      <c r="W38" s="170">
        <f t="shared" si="24"/>
        <v>1982</v>
      </c>
      <c r="X38" s="170">
        <v>1966</v>
      </c>
      <c r="Y38" s="170">
        <v>16</v>
      </c>
      <c r="Z38" s="170"/>
      <c r="AA38" s="170">
        <f t="shared" si="25"/>
        <v>2267</v>
      </c>
      <c r="AB38" s="170">
        <v>2246</v>
      </c>
      <c r="AC38" s="170">
        <v>21</v>
      </c>
      <c r="AD38" s="170"/>
      <c r="AE38" s="170">
        <f t="shared" si="26"/>
        <v>2092</v>
      </c>
      <c r="AF38" s="170">
        <v>2080</v>
      </c>
      <c r="AG38" s="170">
        <v>12</v>
      </c>
      <c r="AH38" s="170"/>
      <c r="AI38" s="170">
        <f t="shared" si="27"/>
        <v>813</v>
      </c>
      <c r="AJ38" s="170">
        <v>799</v>
      </c>
      <c r="AK38" s="170">
        <v>14</v>
      </c>
      <c r="AL38" s="170"/>
      <c r="AM38" s="170">
        <f t="shared" si="28"/>
        <v>302</v>
      </c>
      <c r="AN38" s="170">
        <v>292</v>
      </c>
      <c r="AO38" s="170">
        <v>10</v>
      </c>
    </row>
    <row r="39" spans="2:41" ht="15" customHeight="1">
      <c r="B39" s="169" t="s">
        <v>105</v>
      </c>
      <c r="C39" s="170">
        <f t="shared" si="19"/>
        <v>969</v>
      </c>
      <c r="D39" s="170">
        <v>957</v>
      </c>
      <c r="E39" s="170">
        <v>12</v>
      </c>
      <c r="F39" s="170"/>
      <c r="G39" s="170">
        <f t="shared" si="20"/>
        <v>941</v>
      </c>
      <c r="H39" s="170">
        <v>925</v>
      </c>
      <c r="I39" s="170">
        <v>16</v>
      </c>
      <c r="J39" s="170"/>
      <c r="K39" s="170">
        <f t="shared" si="21"/>
        <v>1056</v>
      </c>
      <c r="L39" s="170">
        <v>1047</v>
      </c>
      <c r="M39" s="170">
        <v>9</v>
      </c>
      <c r="N39" s="170"/>
      <c r="O39" s="170">
        <f t="shared" si="22"/>
        <v>1417</v>
      </c>
      <c r="P39" s="170">
        <v>1400</v>
      </c>
      <c r="Q39" s="170">
        <v>17</v>
      </c>
      <c r="R39" s="170"/>
      <c r="S39" s="170">
        <f t="shared" si="23"/>
        <v>1556</v>
      </c>
      <c r="T39" s="170">
        <v>1545</v>
      </c>
      <c r="U39" s="170">
        <v>11</v>
      </c>
      <c r="V39" s="170"/>
      <c r="W39" s="170">
        <f t="shared" si="24"/>
        <v>1745</v>
      </c>
      <c r="X39" s="170">
        <v>1722</v>
      </c>
      <c r="Y39" s="170">
        <v>23</v>
      </c>
      <c r="Z39" s="170"/>
      <c r="AA39" s="170">
        <f t="shared" si="25"/>
        <v>1649</v>
      </c>
      <c r="AB39" s="170">
        <v>1638</v>
      </c>
      <c r="AC39" s="170">
        <v>11</v>
      </c>
      <c r="AD39" s="170"/>
      <c r="AE39" s="170">
        <f t="shared" si="26"/>
        <v>1609</v>
      </c>
      <c r="AF39" s="170">
        <v>1597</v>
      </c>
      <c r="AG39" s="170">
        <v>12</v>
      </c>
      <c r="AH39" s="170"/>
      <c r="AI39" s="170">
        <f t="shared" si="27"/>
        <v>953</v>
      </c>
      <c r="AJ39" s="170">
        <v>945</v>
      </c>
      <c r="AK39" s="170">
        <v>8</v>
      </c>
      <c r="AL39" s="170"/>
      <c r="AM39" s="170">
        <f t="shared" si="28"/>
        <v>266</v>
      </c>
      <c r="AN39" s="170">
        <v>256</v>
      </c>
      <c r="AO39" s="170">
        <v>10</v>
      </c>
    </row>
    <row r="40" spans="2:41" ht="15" customHeight="1">
      <c r="B40" s="169" t="s">
        <v>106</v>
      </c>
      <c r="C40" s="170">
        <f t="shared" ref="C40:C61" si="29">D40+E40</f>
        <v>1520</v>
      </c>
      <c r="D40" s="170">
        <v>1510</v>
      </c>
      <c r="E40" s="170">
        <v>10</v>
      </c>
      <c r="F40" s="170"/>
      <c r="G40" s="170">
        <f t="shared" ref="G40:G61" si="30">H40+I40</f>
        <v>1347</v>
      </c>
      <c r="H40" s="170">
        <v>1313</v>
      </c>
      <c r="I40" s="170">
        <v>34</v>
      </c>
      <c r="J40" s="170"/>
      <c r="K40" s="170">
        <f t="shared" ref="K40:K61" si="31">L40+M40</f>
        <v>1014</v>
      </c>
      <c r="L40" s="170">
        <v>978</v>
      </c>
      <c r="M40" s="170">
        <v>36</v>
      </c>
      <c r="N40" s="170"/>
      <c r="O40" s="170">
        <f t="shared" ref="O40:O61" si="32">P40+Q40</f>
        <v>1678</v>
      </c>
      <c r="P40" s="170">
        <v>1599</v>
      </c>
      <c r="Q40" s="170">
        <v>79</v>
      </c>
      <c r="R40" s="170"/>
      <c r="S40" s="170">
        <f t="shared" ref="S40:S61" si="33">T40+U40</f>
        <v>1817</v>
      </c>
      <c r="T40" s="170">
        <v>1710</v>
      </c>
      <c r="U40" s="170">
        <v>107</v>
      </c>
      <c r="V40" s="170"/>
      <c r="W40" s="170">
        <f t="shared" ref="W40:W61" si="34">X40+Y40</f>
        <v>1950</v>
      </c>
      <c r="X40" s="170">
        <v>1838</v>
      </c>
      <c r="Y40" s="170">
        <v>112</v>
      </c>
      <c r="Z40" s="170"/>
      <c r="AA40" s="170">
        <f t="shared" ref="AA40:AA61" si="35">AB40+AC40</f>
        <v>1749</v>
      </c>
      <c r="AB40" s="170">
        <v>1651</v>
      </c>
      <c r="AC40" s="170">
        <v>98</v>
      </c>
      <c r="AD40" s="170"/>
      <c r="AE40" s="170">
        <f t="shared" ref="AE40:AE61" si="36">AF40+AG40</f>
        <v>1622</v>
      </c>
      <c r="AF40" s="170">
        <v>1542</v>
      </c>
      <c r="AG40" s="170">
        <v>80</v>
      </c>
      <c r="AH40" s="170"/>
      <c r="AI40" s="170">
        <f t="shared" ref="AI40:AI61" si="37">AJ40+AK40</f>
        <v>953</v>
      </c>
      <c r="AJ40" s="170">
        <v>896</v>
      </c>
      <c r="AK40" s="170">
        <v>57</v>
      </c>
      <c r="AL40" s="170"/>
      <c r="AM40" s="170">
        <f t="shared" ref="AM40:AM61" si="38">AN40+AO40</f>
        <v>419</v>
      </c>
      <c r="AN40" s="170">
        <v>307</v>
      </c>
      <c r="AO40" s="170">
        <v>112</v>
      </c>
    </row>
    <row r="41" spans="2:41" ht="15" customHeight="1">
      <c r="B41" s="169" t="s">
        <v>107</v>
      </c>
      <c r="C41" s="170">
        <f t="shared" si="29"/>
        <v>32770</v>
      </c>
      <c r="D41" s="170">
        <v>27294</v>
      </c>
      <c r="E41" s="170">
        <v>5476</v>
      </c>
      <c r="F41" s="170"/>
      <c r="G41" s="170">
        <f t="shared" si="30"/>
        <v>48671</v>
      </c>
      <c r="H41" s="170">
        <v>43201</v>
      </c>
      <c r="I41" s="170">
        <v>5470</v>
      </c>
      <c r="J41" s="170"/>
      <c r="K41" s="170">
        <f t="shared" si="31"/>
        <v>72879</v>
      </c>
      <c r="L41" s="170">
        <v>64279</v>
      </c>
      <c r="M41" s="170">
        <v>8600</v>
      </c>
      <c r="N41" s="170"/>
      <c r="O41" s="170">
        <f t="shared" si="32"/>
        <v>162429</v>
      </c>
      <c r="P41" s="170">
        <v>156147</v>
      </c>
      <c r="Q41" s="170">
        <v>6282</v>
      </c>
      <c r="R41" s="170"/>
      <c r="S41" s="170">
        <f t="shared" si="33"/>
        <v>188133</v>
      </c>
      <c r="T41" s="170">
        <v>179145</v>
      </c>
      <c r="U41" s="170">
        <v>8988</v>
      </c>
      <c r="V41" s="170"/>
      <c r="W41" s="170">
        <f t="shared" si="34"/>
        <v>175293</v>
      </c>
      <c r="X41" s="170">
        <v>168980</v>
      </c>
      <c r="Y41" s="170">
        <v>6313</v>
      </c>
      <c r="Z41" s="170"/>
      <c r="AA41" s="170">
        <f t="shared" si="35"/>
        <v>151705</v>
      </c>
      <c r="AB41" s="170">
        <v>143783</v>
      </c>
      <c r="AC41" s="170">
        <v>7922</v>
      </c>
      <c r="AD41" s="170"/>
      <c r="AE41" s="170">
        <f t="shared" si="36"/>
        <v>99217</v>
      </c>
      <c r="AF41" s="170">
        <v>92471</v>
      </c>
      <c r="AG41" s="170">
        <v>6746</v>
      </c>
      <c r="AH41" s="170"/>
      <c r="AI41" s="170">
        <f t="shared" si="37"/>
        <v>4361</v>
      </c>
      <c r="AJ41" s="170">
        <v>684</v>
      </c>
      <c r="AK41" s="170">
        <v>3677</v>
      </c>
      <c r="AL41" s="170"/>
      <c r="AM41" s="170">
        <f t="shared" si="38"/>
        <v>5439</v>
      </c>
      <c r="AN41" s="170">
        <v>449</v>
      </c>
      <c r="AO41" s="170">
        <v>4990</v>
      </c>
    </row>
    <row r="42" spans="2:41" ht="15" customHeight="1">
      <c r="B42" s="169" t="s">
        <v>82</v>
      </c>
      <c r="C42" s="170">
        <f t="shared" si="29"/>
        <v>346</v>
      </c>
      <c r="D42" s="170">
        <v>344</v>
      </c>
      <c r="E42" s="170">
        <v>2</v>
      </c>
      <c r="F42" s="170"/>
      <c r="G42" s="170">
        <f t="shared" si="30"/>
        <v>240</v>
      </c>
      <c r="H42" s="170">
        <v>234</v>
      </c>
      <c r="I42" s="170">
        <v>6</v>
      </c>
      <c r="J42" s="170"/>
      <c r="K42" s="170">
        <f t="shared" si="31"/>
        <v>297</v>
      </c>
      <c r="L42" s="170">
        <v>275</v>
      </c>
      <c r="M42" s="170">
        <v>22</v>
      </c>
      <c r="N42" s="170"/>
      <c r="O42" s="170">
        <f t="shared" si="32"/>
        <v>297</v>
      </c>
      <c r="P42" s="170">
        <v>285</v>
      </c>
      <c r="Q42" s="170">
        <v>12</v>
      </c>
      <c r="R42" s="170"/>
      <c r="S42" s="170">
        <f t="shared" si="33"/>
        <v>328</v>
      </c>
      <c r="T42" s="170">
        <v>296</v>
      </c>
      <c r="U42" s="170">
        <v>32</v>
      </c>
      <c r="V42" s="170"/>
      <c r="W42" s="170">
        <f t="shared" si="34"/>
        <v>308</v>
      </c>
      <c r="X42" s="170">
        <v>281</v>
      </c>
      <c r="Y42" s="170">
        <v>27</v>
      </c>
      <c r="Z42" s="170"/>
      <c r="AA42" s="170">
        <f t="shared" si="35"/>
        <v>349</v>
      </c>
      <c r="AB42" s="170">
        <v>336</v>
      </c>
      <c r="AC42" s="170">
        <v>13</v>
      </c>
      <c r="AD42" s="170"/>
      <c r="AE42" s="170">
        <f t="shared" si="36"/>
        <v>329</v>
      </c>
      <c r="AF42" s="170">
        <v>305</v>
      </c>
      <c r="AG42" s="170">
        <v>24</v>
      </c>
      <c r="AH42" s="170"/>
      <c r="AI42" s="170">
        <f t="shared" si="37"/>
        <v>702</v>
      </c>
      <c r="AJ42" s="170">
        <v>689</v>
      </c>
      <c r="AK42" s="170">
        <v>13</v>
      </c>
      <c r="AL42" s="170"/>
      <c r="AM42" s="170">
        <f t="shared" si="38"/>
        <v>401</v>
      </c>
      <c r="AN42" s="170">
        <v>393</v>
      </c>
      <c r="AO42" s="170">
        <v>8</v>
      </c>
    </row>
    <row r="43" spans="2:41" ht="15" customHeight="1">
      <c r="B43" s="169" t="s">
        <v>119</v>
      </c>
      <c r="C43" s="170">
        <f t="shared" si="29"/>
        <v>870</v>
      </c>
      <c r="D43" s="170">
        <v>866</v>
      </c>
      <c r="E43" s="170">
        <v>4</v>
      </c>
      <c r="F43" s="170"/>
      <c r="G43" s="170">
        <f t="shared" si="30"/>
        <v>878</v>
      </c>
      <c r="H43" s="170">
        <v>847</v>
      </c>
      <c r="I43" s="170">
        <v>31</v>
      </c>
      <c r="J43" s="170"/>
      <c r="K43" s="170">
        <f t="shared" si="31"/>
        <v>1573</v>
      </c>
      <c r="L43" s="170">
        <v>1522</v>
      </c>
      <c r="M43" s="170">
        <v>51</v>
      </c>
      <c r="N43" s="170"/>
      <c r="O43" s="170">
        <f t="shared" si="32"/>
        <v>4940</v>
      </c>
      <c r="P43" s="170">
        <v>1707</v>
      </c>
      <c r="Q43" s="170">
        <v>3233</v>
      </c>
      <c r="R43" s="170"/>
      <c r="S43" s="170">
        <f t="shared" si="33"/>
        <v>1736</v>
      </c>
      <c r="T43" s="170">
        <v>1648</v>
      </c>
      <c r="U43" s="170">
        <v>88</v>
      </c>
      <c r="V43" s="170"/>
      <c r="W43" s="170">
        <f t="shared" si="34"/>
        <v>1582</v>
      </c>
      <c r="X43" s="170">
        <v>1505</v>
      </c>
      <c r="Y43" s="170">
        <v>77</v>
      </c>
      <c r="Z43" s="170"/>
      <c r="AA43" s="170">
        <f t="shared" si="35"/>
        <v>1761</v>
      </c>
      <c r="AB43" s="170">
        <v>1580</v>
      </c>
      <c r="AC43" s="170">
        <v>181</v>
      </c>
      <c r="AD43" s="170"/>
      <c r="AE43" s="170">
        <f t="shared" si="36"/>
        <v>1606</v>
      </c>
      <c r="AF43" s="170">
        <v>1360</v>
      </c>
      <c r="AG43" s="170">
        <v>246</v>
      </c>
      <c r="AH43" s="170"/>
      <c r="AI43" s="170">
        <f t="shared" si="37"/>
        <v>742</v>
      </c>
      <c r="AJ43" s="170">
        <v>668</v>
      </c>
      <c r="AK43" s="170">
        <v>74</v>
      </c>
      <c r="AL43" s="170"/>
      <c r="AM43" s="170">
        <f t="shared" si="38"/>
        <v>329</v>
      </c>
      <c r="AN43" s="170">
        <v>221</v>
      </c>
      <c r="AO43" s="170">
        <v>108</v>
      </c>
    </row>
    <row r="44" spans="2:41" ht="27">
      <c r="B44" s="171" t="s">
        <v>275</v>
      </c>
      <c r="C44" s="170">
        <f t="shared" si="29"/>
        <v>100</v>
      </c>
      <c r="D44" s="170">
        <v>97</v>
      </c>
      <c r="E44" s="170">
        <v>3</v>
      </c>
      <c r="F44" s="170"/>
      <c r="G44" s="170">
        <f t="shared" si="30"/>
        <v>96</v>
      </c>
      <c r="H44" s="170">
        <v>96</v>
      </c>
      <c r="I44" s="170">
        <v>0</v>
      </c>
      <c r="J44" s="170"/>
      <c r="K44" s="170">
        <f t="shared" si="31"/>
        <v>82</v>
      </c>
      <c r="L44" s="170">
        <v>78</v>
      </c>
      <c r="M44" s="170">
        <v>4</v>
      </c>
      <c r="N44" s="170"/>
      <c r="O44" s="170">
        <f t="shared" si="32"/>
        <v>93</v>
      </c>
      <c r="P44" s="170">
        <v>90</v>
      </c>
      <c r="Q44" s="170">
        <v>3</v>
      </c>
      <c r="R44" s="170"/>
      <c r="S44" s="170">
        <f t="shared" si="33"/>
        <v>76</v>
      </c>
      <c r="T44" s="170">
        <v>68</v>
      </c>
      <c r="U44" s="170">
        <v>8</v>
      </c>
      <c r="V44" s="170"/>
      <c r="W44" s="170">
        <f t="shared" si="34"/>
        <v>79</v>
      </c>
      <c r="X44" s="170">
        <v>72</v>
      </c>
      <c r="Y44" s="170">
        <v>7</v>
      </c>
      <c r="Z44" s="170"/>
      <c r="AA44" s="170">
        <f t="shared" si="35"/>
        <v>71</v>
      </c>
      <c r="AB44" s="170">
        <v>66</v>
      </c>
      <c r="AC44" s="170">
        <v>5</v>
      </c>
      <c r="AD44" s="170"/>
      <c r="AE44" s="170">
        <f t="shared" si="36"/>
        <v>75</v>
      </c>
      <c r="AF44" s="170">
        <v>68</v>
      </c>
      <c r="AG44" s="170">
        <v>7</v>
      </c>
      <c r="AH44" s="170"/>
      <c r="AI44" s="170">
        <f t="shared" si="37"/>
        <v>513</v>
      </c>
      <c r="AJ44" s="170">
        <v>512</v>
      </c>
      <c r="AK44" s="170">
        <v>1</v>
      </c>
      <c r="AL44" s="170"/>
      <c r="AM44" s="170">
        <f t="shared" si="38"/>
        <v>334</v>
      </c>
      <c r="AN44" s="170">
        <v>333</v>
      </c>
      <c r="AO44" s="170">
        <v>1</v>
      </c>
    </row>
    <row r="45" spans="2:41" ht="15" customHeight="1">
      <c r="B45" s="169" t="s">
        <v>120</v>
      </c>
      <c r="C45" s="170">
        <f t="shared" si="29"/>
        <v>3399</v>
      </c>
      <c r="D45" s="170">
        <v>3229</v>
      </c>
      <c r="E45" s="170">
        <v>170</v>
      </c>
      <c r="F45" s="170"/>
      <c r="G45" s="170">
        <f t="shared" si="30"/>
        <v>3078</v>
      </c>
      <c r="H45" s="170">
        <v>2714</v>
      </c>
      <c r="I45" s="170">
        <v>364</v>
      </c>
      <c r="J45" s="170"/>
      <c r="K45" s="170">
        <f t="shared" si="31"/>
        <v>4417</v>
      </c>
      <c r="L45" s="170">
        <v>3314</v>
      </c>
      <c r="M45" s="170">
        <v>1103</v>
      </c>
      <c r="N45" s="170"/>
      <c r="O45" s="170">
        <f t="shared" si="32"/>
        <v>6943</v>
      </c>
      <c r="P45" s="170">
        <v>6851</v>
      </c>
      <c r="Q45" s="170">
        <v>92</v>
      </c>
      <c r="R45" s="170"/>
      <c r="S45" s="170">
        <f t="shared" si="33"/>
        <v>11509</v>
      </c>
      <c r="T45" s="170">
        <v>8003</v>
      </c>
      <c r="U45" s="170">
        <v>3506</v>
      </c>
      <c r="V45" s="170"/>
      <c r="W45" s="170">
        <f t="shared" si="34"/>
        <v>11230</v>
      </c>
      <c r="X45" s="170">
        <v>7929</v>
      </c>
      <c r="Y45" s="170">
        <v>3301</v>
      </c>
      <c r="Z45" s="170"/>
      <c r="AA45" s="170">
        <f t="shared" si="35"/>
        <v>12907</v>
      </c>
      <c r="AB45" s="170">
        <v>9231</v>
      </c>
      <c r="AC45" s="170">
        <v>3676</v>
      </c>
      <c r="AD45" s="170"/>
      <c r="AE45" s="170">
        <f t="shared" si="36"/>
        <v>12952</v>
      </c>
      <c r="AF45" s="170">
        <v>9185</v>
      </c>
      <c r="AG45" s="170">
        <v>3767</v>
      </c>
      <c r="AH45" s="170"/>
      <c r="AI45" s="170">
        <f t="shared" si="37"/>
        <v>1455</v>
      </c>
      <c r="AJ45" s="170">
        <v>557</v>
      </c>
      <c r="AK45" s="170">
        <v>898</v>
      </c>
      <c r="AL45" s="170"/>
      <c r="AM45" s="170">
        <f t="shared" si="38"/>
        <v>1516</v>
      </c>
      <c r="AN45" s="170">
        <v>313</v>
      </c>
      <c r="AO45" s="170">
        <v>1203</v>
      </c>
    </row>
    <row r="46" spans="2:41" ht="15" customHeight="1">
      <c r="B46" s="169" t="s">
        <v>108</v>
      </c>
      <c r="C46" s="170">
        <f t="shared" si="29"/>
        <v>1433</v>
      </c>
      <c r="D46" s="170">
        <v>1424</v>
      </c>
      <c r="E46" s="170">
        <v>9</v>
      </c>
      <c r="F46" s="170"/>
      <c r="G46" s="170">
        <f t="shared" si="30"/>
        <v>1041</v>
      </c>
      <c r="H46" s="170">
        <v>1024</v>
      </c>
      <c r="I46" s="170">
        <v>17</v>
      </c>
      <c r="J46" s="170"/>
      <c r="K46" s="170">
        <f t="shared" si="31"/>
        <v>1825</v>
      </c>
      <c r="L46" s="170">
        <v>1701</v>
      </c>
      <c r="M46" s="170">
        <v>124</v>
      </c>
      <c r="N46" s="170"/>
      <c r="O46" s="170">
        <f t="shared" si="32"/>
        <v>2506</v>
      </c>
      <c r="P46" s="170">
        <v>2245</v>
      </c>
      <c r="Q46" s="170">
        <v>261</v>
      </c>
      <c r="R46" s="170"/>
      <c r="S46" s="170">
        <f t="shared" si="33"/>
        <v>3218</v>
      </c>
      <c r="T46" s="170">
        <v>2920</v>
      </c>
      <c r="U46" s="170">
        <v>298</v>
      </c>
      <c r="V46" s="170"/>
      <c r="W46" s="170">
        <f t="shared" si="34"/>
        <v>2585</v>
      </c>
      <c r="X46" s="170">
        <v>2338</v>
      </c>
      <c r="Y46" s="170">
        <v>247</v>
      </c>
      <c r="Z46" s="170"/>
      <c r="AA46" s="170">
        <f t="shared" si="35"/>
        <v>3705</v>
      </c>
      <c r="AB46" s="170">
        <v>3339</v>
      </c>
      <c r="AC46" s="170">
        <v>366</v>
      </c>
      <c r="AD46" s="170"/>
      <c r="AE46" s="170">
        <f t="shared" si="36"/>
        <v>4226</v>
      </c>
      <c r="AF46" s="170">
        <v>3787</v>
      </c>
      <c r="AG46" s="170">
        <v>439</v>
      </c>
      <c r="AH46" s="170"/>
      <c r="AI46" s="170">
        <f t="shared" si="37"/>
        <v>543</v>
      </c>
      <c r="AJ46" s="170">
        <v>384</v>
      </c>
      <c r="AK46" s="170">
        <v>159</v>
      </c>
      <c r="AL46" s="170"/>
      <c r="AM46" s="170">
        <f t="shared" si="38"/>
        <v>536</v>
      </c>
      <c r="AN46" s="170">
        <v>245</v>
      </c>
      <c r="AO46" s="170">
        <v>291</v>
      </c>
    </row>
    <row r="47" spans="2:41" ht="15" customHeight="1">
      <c r="B47" s="169" t="s">
        <v>36</v>
      </c>
      <c r="C47" s="170">
        <f t="shared" si="29"/>
        <v>12383</v>
      </c>
      <c r="D47" s="170">
        <v>12156</v>
      </c>
      <c r="E47" s="170">
        <v>227</v>
      </c>
      <c r="F47" s="170"/>
      <c r="G47" s="170">
        <f t="shared" si="30"/>
        <v>4894</v>
      </c>
      <c r="H47" s="170">
        <v>4602</v>
      </c>
      <c r="I47" s="170">
        <v>292</v>
      </c>
      <c r="J47" s="170"/>
      <c r="K47" s="170">
        <f t="shared" si="31"/>
        <v>5356</v>
      </c>
      <c r="L47" s="170">
        <v>4786</v>
      </c>
      <c r="M47" s="170">
        <v>570</v>
      </c>
      <c r="N47" s="170"/>
      <c r="O47" s="170">
        <f t="shared" si="32"/>
        <v>5339</v>
      </c>
      <c r="P47" s="170">
        <v>4684</v>
      </c>
      <c r="Q47" s="170">
        <v>655</v>
      </c>
      <c r="R47" s="170"/>
      <c r="S47" s="170">
        <f t="shared" si="33"/>
        <v>6621</v>
      </c>
      <c r="T47" s="170">
        <v>5791</v>
      </c>
      <c r="U47" s="170">
        <v>830</v>
      </c>
      <c r="V47" s="170"/>
      <c r="W47" s="170">
        <f t="shared" si="34"/>
        <v>6003</v>
      </c>
      <c r="X47" s="170">
        <v>5099</v>
      </c>
      <c r="Y47" s="170">
        <v>904</v>
      </c>
      <c r="Z47" s="170"/>
      <c r="AA47" s="170">
        <f t="shared" si="35"/>
        <v>5372</v>
      </c>
      <c r="AB47" s="170">
        <v>4462</v>
      </c>
      <c r="AC47" s="170">
        <v>910</v>
      </c>
      <c r="AD47" s="170"/>
      <c r="AE47" s="170">
        <f t="shared" si="36"/>
        <v>7929</v>
      </c>
      <c r="AF47" s="170">
        <v>6863</v>
      </c>
      <c r="AG47" s="170">
        <v>1066</v>
      </c>
      <c r="AH47" s="170"/>
      <c r="AI47" s="170">
        <f t="shared" si="37"/>
        <v>1023</v>
      </c>
      <c r="AJ47" s="170">
        <v>553</v>
      </c>
      <c r="AK47" s="170">
        <v>470</v>
      </c>
      <c r="AL47" s="170"/>
      <c r="AM47" s="170">
        <f t="shared" si="38"/>
        <v>945</v>
      </c>
      <c r="AN47" s="170">
        <v>379</v>
      </c>
      <c r="AO47" s="170">
        <v>566</v>
      </c>
    </row>
    <row r="48" spans="2:41" ht="15" customHeight="1">
      <c r="B48" s="169" t="s">
        <v>109</v>
      </c>
      <c r="C48" s="170">
        <f t="shared" si="29"/>
        <v>283</v>
      </c>
      <c r="D48" s="170">
        <v>279</v>
      </c>
      <c r="E48" s="170">
        <v>4</v>
      </c>
      <c r="F48" s="170"/>
      <c r="G48" s="170">
        <f t="shared" si="30"/>
        <v>195</v>
      </c>
      <c r="H48" s="170">
        <v>187</v>
      </c>
      <c r="I48" s="170">
        <v>8</v>
      </c>
      <c r="J48" s="170"/>
      <c r="K48" s="170">
        <f t="shared" si="31"/>
        <v>254</v>
      </c>
      <c r="L48" s="170">
        <v>250</v>
      </c>
      <c r="M48" s="170">
        <v>4</v>
      </c>
      <c r="N48" s="170"/>
      <c r="O48" s="170">
        <f t="shared" si="32"/>
        <v>240</v>
      </c>
      <c r="P48" s="170">
        <v>236</v>
      </c>
      <c r="Q48" s="170">
        <v>4</v>
      </c>
      <c r="R48" s="170"/>
      <c r="S48" s="170">
        <f t="shared" si="33"/>
        <v>246</v>
      </c>
      <c r="T48" s="170">
        <v>235</v>
      </c>
      <c r="U48" s="170">
        <v>11</v>
      </c>
      <c r="V48" s="170"/>
      <c r="W48" s="170">
        <f t="shared" si="34"/>
        <v>231</v>
      </c>
      <c r="X48" s="170">
        <v>228</v>
      </c>
      <c r="Y48" s="170">
        <v>3</v>
      </c>
      <c r="Z48" s="170"/>
      <c r="AA48" s="170">
        <f t="shared" si="35"/>
        <v>222</v>
      </c>
      <c r="AB48" s="170">
        <v>219</v>
      </c>
      <c r="AC48" s="170">
        <v>3</v>
      </c>
      <c r="AD48" s="170"/>
      <c r="AE48" s="170">
        <f t="shared" si="36"/>
        <v>203</v>
      </c>
      <c r="AF48" s="170">
        <v>200</v>
      </c>
      <c r="AG48" s="170">
        <v>3</v>
      </c>
      <c r="AH48" s="170"/>
      <c r="AI48" s="170">
        <f t="shared" si="37"/>
        <v>429</v>
      </c>
      <c r="AJ48" s="170">
        <v>428</v>
      </c>
      <c r="AK48" s="170">
        <v>1</v>
      </c>
      <c r="AL48" s="170"/>
      <c r="AM48" s="170">
        <f t="shared" si="38"/>
        <v>394</v>
      </c>
      <c r="AN48" s="170">
        <v>394</v>
      </c>
      <c r="AO48" s="170">
        <v>0</v>
      </c>
    </row>
    <row r="49" spans="2:41" ht="15" customHeight="1">
      <c r="B49" s="169" t="s">
        <v>110</v>
      </c>
      <c r="C49" s="170">
        <f t="shared" si="29"/>
        <v>3235</v>
      </c>
      <c r="D49" s="170">
        <v>1750</v>
      </c>
      <c r="E49" s="170">
        <v>1485</v>
      </c>
      <c r="F49" s="170"/>
      <c r="G49" s="170">
        <f t="shared" si="30"/>
        <v>1884</v>
      </c>
      <c r="H49" s="170">
        <v>1462</v>
      </c>
      <c r="I49" s="170">
        <v>422</v>
      </c>
      <c r="J49" s="170"/>
      <c r="K49" s="170">
        <f t="shared" si="31"/>
        <v>2773</v>
      </c>
      <c r="L49" s="170">
        <v>1765</v>
      </c>
      <c r="M49" s="170">
        <v>1008</v>
      </c>
      <c r="N49" s="170"/>
      <c r="O49" s="170">
        <f t="shared" si="32"/>
        <v>3042</v>
      </c>
      <c r="P49" s="170">
        <v>1963</v>
      </c>
      <c r="Q49" s="170">
        <v>1079</v>
      </c>
      <c r="R49" s="170"/>
      <c r="S49" s="170">
        <f t="shared" si="33"/>
        <v>2941</v>
      </c>
      <c r="T49" s="170">
        <v>1761</v>
      </c>
      <c r="U49" s="170">
        <v>1180</v>
      </c>
      <c r="V49" s="170"/>
      <c r="W49" s="170">
        <f t="shared" si="34"/>
        <v>3944</v>
      </c>
      <c r="X49" s="170">
        <v>2419</v>
      </c>
      <c r="Y49" s="170">
        <v>1525</v>
      </c>
      <c r="Z49" s="170"/>
      <c r="AA49" s="170">
        <f t="shared" si="35"/>
        <v>2924</v>
      </c>
      <c r="AB49" s="170">
        <v>1772</v>
      </c>
      <c r="AC49" s="170">
        <v>1152</v>
      </c>
      <c r="AD49" s="170"/>
      <c r="AE49" s="170">
        <f t="shared" si="36"/>
        <v>3088</v>
      </c>
      <c r="AF49" s="170">
        <v>2095</v>
      </c>
      <c r="AG49" s="170">
        <v>993</v>
      </c>
      <c r="AH49" s="170"/>
      <c r="AI49" s="170">
        <f t="shared" si="37"/>
        <v>729</v>
      </c>
      <c r="AJ49" s="170">
        <v>409</v>
      </c>
      <c r="AK49" s="170">
        <v>320</v>
      </c>
      <c r="AL49" s="170"/>
      <c r="AM49" s="170">
        <f t="shared" si="38"/>
        <v>1914</v>
      </c>
      <c r="AN49" s="170">
        <v>433</v>
      </c>
      <c r="AO49" s="170">
        <v>1481</v>
      </c>
    </row>
    <row r="50" spans="2:41" ht="15" customHeight="1">
      <c r="B50" s="169" t="s">
        <v>37</v>
      </c>
      <c r="C50" s="170">
        <f t="shared" si="29"/>
        <v>1778</v>
      </c>
      <c r="D50" s="170">
        <v>995</v>
      </c>
      <c r="E50" s="170">
        <v>783</v>
      </c>
      <c r="F50" s="170"/>
      <c r="G50" s="170">
        <f t="shared" si="30"/>
        <v>432</v>
      </c>
      <c r="H50" s="170">
        <v>219</v>
      </c>
      <c r="I50" s="170">
        <v>213</v>
      </c>
      <c r="J50" s="170"/>
      <c r="K50" s="170">
        <f t="shared" si="31"/>
        <v>867</v>
      </c>
      <c r="L50" s="170">
        <v>177</v>
      </c>
      <c r="M50" s="170">
        <v>690</v>
      </c>
      <c r="N50" s="170"/>
      <c r="O50" s="170">
        <f t="shared" si="32"/>
        <v>1409</v>
      </c>
      <c r="P50" s="170">
        <v>331</v>
      </c>
      <c r="Q50" s="170">
        <v>1078</v>
      </c>
      <c r="R50" s="170"/>
      <c r="S50" s="170">
        <f t="shared" si="33"/>
        <v>2248</v>
      </c>
      <c r="T50" s="170">
        <v>451</v>
      </c>
      <c r="U50" s="170">
        <v>1797</v>
      </c>
      <c r="V50" s="170"/>
      <c r="W50" s="170">
        <f t="shared" si="34"/>
        <v>2067</v>
      </c>
      <c r="X50" s="170">
        <v>276</v>
      </c>
      <c r="Y50" s="170">
        <v>1791</v>
      </c>
      <c r="Z50" s="170"/>
      <c r="AA50" s="170">
        <f t="shared" si="35"/>
        <v>753</v>
      </c>
      <c r="AB50" s="170">
        <v>207</v>
      </c>
      <c r="AC50" s="170">
        <v>546</v>
      </c>
      <c r="AD50" s="170"/>
      <c r="AE50" s="170">
        <f t="shared" si="36"/>
        <v>632</v>
      </c>
      <c r="AF50" s="170">
        <v>168</v>
      </c>
      <c r="AG50" s="170">
        <v>464</v>
      </c>
      <c r="AH50" s="170"/>
      <c r="AI50" s="170">
        <f t="shared" si="37"/>
        <v>1497</v>
      </c>
      <c r="AJ50" s="170">
        <v>527</v>
      </c>
      <c r="AK50" s="170">
        <v>970</v>
      </c>
      <c r="AL50" s="170"/>
      <c r="AM50" s="170">
        <f t="shared" si="38"/>
        <v>961</v>
      </c>
      <c r="AN50" s="170">
        <v>237</v>
      </c>
      <c r="AO50" s="170">
        <v>724</v>
      </c>
    </row>
    <row r="51" spans="2:41" ht="15" customHeight="1">
      <c r="B51" s="169" t="s">
        <v>113</v>
      </c>
      <c r="C51" s="170">
        <f t="shared" si="29"/>
        <v>458</v>
      </c>
      <c r="D51" s="170">
        <v>455</v>
      </c>
      <c r="E51" s="170">
        <v>3</v>
      </c>
      <c r="F51" s="170"/>
      <c r="G51" s="170">
        <f t="shared" si="30"/>
        <v>451</v>
      </c>
      <c r="H51" s="170">
        <v>446</v>
      </c>
      <c r="I51" s="170">
        <v>5</v>
      </c>
      <c r="J51" s="170"/>
      <c r="K51" s="170">
        <f t="shared" si="31"/>
        <v>528</v>
      </c>
      <c r="L51" s="170">
        <v>518</v>
      </c>
      <c r="M51" s="170">
        <v>10</v>
      </c>
      <c r="N51" s="170"/>
      <c r="O51" s="170">
        <f t="shared" si="32"/>
        <v>515</v>
      </c>
      <c r="P51" s="170">
        <v>511</v>
      </c>
      <c r="Q51" s="170">
        <v>4</v>
      </c>
      <c r="R51" s="170"/>
      <c r="S51" s="170">
        <f t="shared" si="33"/>
        <v>639</v>
      </c>
      <c r="T51" s="170">
        <v>631</v>
      </c>
      <c r="U51" s="170">
        <v>8</v>
      </c>
      <c r="V51" s="170"/>
      <c r="W51" s="170">
        <f t="shared" si="34"/>
        <v>681</v>
      </c>
      <c r="X51" s="170">
        <v>677</v>
      </c>
      <c r="Y51" s="170">
        <v>4</v>
      </c>
      <c r="Z51" s="170"/>
      <c r="AA51" s="170">
        <f t="shared" si="35"/>
        <v>734</v>
      </c>
      <c r="AB51" s="170">
        <v>723</v>
      </c>
      <c r="AC51" s="170">
        <v>11</v>
      </c>
      <c r="AD51" s="170"/>
      <c r="AE51" s="170">
        <f t="shared" si="36"/>
        <v>721</v>
      </c>
      <c r="AF51" s="170">
        <v>719</v>
      </c>
      <c r="AG51" s="170">
        <v>2</v>
      </c>
      <c r="AH51" s="170"/>
      <c r="AI51" s="170">
        <f t="shared" si="37"/>
        <v>531</v>
      </c>
      <c r="AJ51" s="170">
        <v>529</v>
      </c>
      <c r="AK51" s="170">
        <v>2</v>
      </c>
      <c r="AL51" s="170"/>
      <c r="AM51" s="170">
        <f t="shared" si="38"/>
        <v>587</v>
      </c>
      <c r="AN51" s="170">
        <v>585</v>
      </c>
      <c r="AO51" s="170">
        <v>2</v>
      </c>
    </row>
    <row r="52" spans="2:41" ht="15" customHeight="1">
      <c r="B52" s="169" t="s">
        <v>111</v>
      </c>
      <c r="C52" s="170">
        <f t="shared" si="29"/>
        <v>72689</v>
      </c>
      <c r="D52" s="170">
        <v>71605</v>
      </c>
      <c r="E52" s="170">
        <v>1084</v>
      </c>
      <c r="F52" s="170"/>
      <c r="G52" s="170">
        <f t="shared" si="30"/>
        <v>61734</v>
      </c>
      <c r="H52" s="170">
        <v>61063</v>
      </c>
      <c r="I52" s="170">
        <v>671</v>
      </c>
      <c r="J52" s="170"/>
      <c r="K52" s="170">
        <f t="shared" si="31"/>
        <v>51796</v>
      </c>
      <c r="L52" s="170">
        <v>51052</v>
      </c>
      <c r="M52" s="170">
        <v>744</v>
      </c>
      <c r="N52" s="170"/>
      <c r="O52" s="170">
        <f t="shared" si="32"/>
        <v>62770</v>
      </c>
      <c r="P52" s="170">
        <v>61997</v>
      </c>
      <c r="Q52" s="170">
        <v>773</v>
      </c>
      <c r="R52" s="170"/>
      <c r="S52" s="170">
        <f t="shared" si="33"/>
        <v>62060</v>
      </c>
      <c r="T52" s="170">
        <v>61273</v>
      </c>
      <c r="U52" s="170">
        <v>787</v>
      </c>
      <c r="V52" s="170"/>
      <c r="W52" s="170">
        <f t="shared" si="34"/>
        <v>62630</v>
      </c>
      <c r="X52" s="170">
        <v>61839</v>
      </c>
      <c r="Y52" s="170">
        <v>791</v>
      </c>
      <c r="Z52" s="170"/>
      <c r="AA52" s="170">
        <f t="shared" si="35"/>
        <v>69802</v>
      </c>
      <c r="AB52" s="170">
        <v>68950</v>
      </c>
      <c r="AC52" s="170">
        <v>852</v>
      </c>
      <c r="AD52" s="170"/>
      <c r="AE52" s="170">
        <f t="shared" si="36"/>
        <v>67214</v>
      </c>
      <c r="AF52" s="170">
        <v>66331</v>
      </c>
      <c r="AG52" s="170">
        <v>883</v>
      </c>
      <c r="AH52" s="170"/>
      <c r="AI52" s="170">
        <f t="shared" si="37"/>
        <v>747</v>
      </c>
      <c r="AJ52" s="170">
        <v>206</v>
      </c>
      <c r="AK52" s="170">
        <v>541</v>
      </c>
      <c r="AL52" s="170"/>
      <c r="AM52" s="170">
        <f t="shared" si="38"/>
        <v>750</v>
      </c>
      <c r="AN52" s="170">
        <v>151</v>
      </c>
      <c r="AO52" s="170">
        <v>599</v>
      </c>
    </row>
    <row r="53" spans="2:41" ht="15" customHeight="1">
      <c r="B53" s="169" t="s">
        <v>112</v>
      </c>
      <c r="C53" s="170">
        <f t="shared" si="29"/>
        <v>5887</v>
      </c>
      <c r="D53" s="170">
        <v>4598</v>
      </c>
      <c r="E53" s="170">
        <v>1289</v>
      </c>
      <c r="F53" s="170"/>
      <c r="G53" s="170">
        <f t="shared" si="30"/>
        <v>2202</v>
      </c>
      <c r="H53" s="170">
        <v>1604</v>
      </c>
      <c r="I53" s="170">
        <v>598</v>
      </c>
      <c r="J53" s="170"/>
      <c r="K53" s="170">
        <f t="shared" si="31"/>
        <v>4434</v>
      </c>
      <c r="L53" s="170">
        <v>3217</v>
      </c>
      <c r="M53" s="170">
        <v>1217</v>
      </c>
      <c r="N53" s="170"/>
      <c r="O53" s="170">
        <f t="shared" si="32"/>
        <v>6722</v>
      </c>
      <c r="P53" s="170">
        <v>5080</v>
      </c>
      <c r="Q53" s="170">
        <v>1642</v>
      </c>
      <c r="R53" s="170"/>
      <c r="S53" s="170">
        <f t="shared" si="33"/>
        <v>9585</v>
      </c>
      <c r="T53" s="170">
        <v>6979</v>
      </c>
      <c r="U53" s="170">
        <v>2606</v>
      </c>
      <c r="V53" s="170"/>
      <c r="W53" s="170">
        <f t="shared" si="34"/>
        <v>6080</v>
      </c>
      <c r="X53" s="170">
        <v>4239</v>
      </c>
      <c r="Y53" s="170">
        <v>1841</v>
      </c>
      <c r="Z53" s="170"/>
      <c r="AA53" s="170">
        <f t="shared" si="35"/>
        <v>7701</v>
      </c>
      <c r="AB53" s="170">
        <v>5116</v>
      </c>
      <c r="AC53" s="170">
        <v>2585</v>
      </c>
      <c r="AD53" s="170"/>
      <c r="AE53" s="170">
        <f t="shared" si="36"/>
        <v>6791</v>
      </c>
      <c r="AF53" s="170">
        <v>4589</v>
      </c>
      <c r="AG53" s="170">
        <v>2202</v>
      </c>
      <c r="AH53" s="170"/>
      <c r="AI53" s="170">
        <f t="shared" si="37"/>
        <v>926</v>
      </c>
      <c r="AJ53" s="170">
        <v>250</v>
      </c>
      <c r="AK53" s="170">
        <v>676</v>
      </c>
      <c r="AL53" s="170"/>
      <c r="AM53" s="170">
        <f t="shared" si="38"/>
        <v>1054</v>
      </c>
      <c r="AN53" s="170">
        <v>271</v>
      </c>
      <c r="AO53" s="170">
        <v>783</v>
      </c>
    </row>
    <row r="54" spans="2:41" ht="15" customHeight="1">
      <c r="B54" s="171" t="s">
        <v>276</v>
      </c>
      <c r="C54" s="170">
        <f t="shared" si="29"/>
        <v>0</v>
      </c>
      <c r="D54" s="170">
        <v>0</v>
      </c>
      <c r="E54" s="170">
        <v>0</v>
      </c>
      <c r="F54" s="170"/>
      <c r="G54" s="170">
        <f t="shared" si="30"/>
        <v>0</v>
      </c>
      <c r="H54" s="170">
        <v>0</v>
      </c>
      <c r="I54" s="170">
        <v>0</v>
      </c>
      <c r="J54" s="170"/>
      <c r="K54" s="170">
        <f t="shared" si="31"/>
        <v>0</v>
      </c>
      <c r="L54" s="170">
        <v>0</v>
      </c>
      <c r="M54" s="170">
        <v>0</v>
      </c>
      <c r="N54" s="170"/>
      <c r="O54" s="170">
        <f t="shared" si="32"/>
        <v>677</v>
      </c>
      <c r="P54" s="170">
        <v>603</v>
      </c>
      <c r="Q54" s="170">
        <v>74</v>
      </c>
      <c r="R54" s="170"/>
      <c r="S54" s="170">
        <f t="shared" si="33"/>
        <v>641</v>
      </c>
      <c r="T54" s="170">
        <v>543</v>
      </c>
      <c r="U54" s="170">
        <v>98</v>
      </c>
      <c r="V54" s="170"/>
      <c r="W54" s="170">
        <f t="shared" si="34"/>
        <v>665</v>
      </c>
      <c r="X54" s="170">
        <v>545</v>
      </c>
      <c r="Y54" s="170">
        <v>120</v>
      </c>
      <c r="Z54" s="170"/>
      <c r="AA54" s="170">
        <f t="shared" si="35"/>
        <v>814</v>
      </c>
      <c r="AB54" s="170">
        <v>693</v>
      </c>
      <c r="AC54" s="170">
        <v>121</v>
      </c>
      <c r="AD54" s="170"/>
      <c r="AE54" s="170">
        <f t="shared" si="36"/>
        <v>791</v>
      </c>
      <c r="AF54" s="170">
        <v>677</v>
      </c>
      <c r="AG54" s="170">
        <v>114</v>
      </c>
      <c r="AH54" s="170"/>
      <c r="AI54" s="170">
        <f t="shared" si="37"/>
        <v>160</v>
      </c>
      <c r="AJ54" s="170">
        <v>107</v>
      </c>
      <c r="AK54" s="170">
        <v>53</v>
      </c>
      <c r="AL54" s="170"/>
      <c r="AM54" s="170">
        <f t="shared" si="38"/>
        <v>100</v>
      </c>
      <c r="AN54" s="170">
        <v>59</v>
      </c>
      <c r="AO54" s="170">
        <v>41</v>
      </c>
    </row>
    <row r="55" spans="2:41" ht="15" customHeight="1">
      <c r="B55" s="169" t="s">
        <v>38</v>
      </c>
      <c r="C55" s="170">
        <f t="shared" si="29"/>
        <v>6028</v>
      </c>
      <c r="D55" s="170">
        <v>5719</v>
      </c>
      <c r="E55" s="170">
        <v>309</v>
      </c>
      <c r="F55" s="170"/>
      <c r="G55" s="170">
        <f t="shared" si="30"/>
        <v>4526</v>
      </c>
      <c r="H55" s="170">
        <v>4264</v>
      </c>
      <c r="I55" s="170">
        <v>262</v>
      </c>
      <c r="J55" s="170"/>
      <c r="K55" s="170">
        <f t="shared" si="31"/>
        <v>6249</v>
      </c>
      <c r="L55" s="170">
        <v>5959</v>
      </c>
      <c r="M55" s="170">
        <v>290</v>
      </c>
      <c r="N55" s="170"/>
      <c r="O55" s="170">
        <f t="shared" si="32"/>
        <v>8313</v>
      </c>
      <c r="P55" s="170">
        <v>8061</v>
      </c>
      <c r="Q55" s="170">
        <v>252</v>
      </c>
      <c r="R55" s="170"/>
      <c r="S55" s="170">
        <f t="shared" si="33"/>
        <v>7016</v>
      </c>
      <c r="T55" s="170">
        <v>6737</v>
      </c>
      <c r="U55" s="170">
        <v>279</v>
      </c>
      <c r="V55" s="170"/>
      <c r="W55" s="170">
        <f t="shared" si="34"/>
        <v>6664</v>
      </c>
      <c r="X55" s="170">
        <v>6387</v>
      </c>
      <c r="Y55" s="170">
        <v>277</v>
      </c>
      <c r="Z55" s="170"/>
      <c r="AA55" s="170">
        <f t="shared" si="35"/>
        <v>6957</v>
      </c>
      <c r="AB55" s="170">
        <v>6666</v>
      </c>
      <c r="AC55" s="170">
        <v>291</v>
      </c>
      <c r="AD55" s="170"/>
      <c r="AE55" s="170">
        <f t="shared" si="36"/>
        <v>6818</v>
      </c>
      <c r="AF55" s="170">
        <v>6542</v>
      </c>
      <c r="AG55" s="170">
        <v>276</v>
      </c>
      <c r="AH55" s="170"/>
      <c r="AI55" s="170">
        <f t="shared" si="37"/>
        <v>218</v>
      </c>
      <c r="AJ55" s="170">
        <v>110</v>
      </c>
      <c r="AK55" s="170">
        <v>108</v>
      </c>
      <c r="AL55" s="170"/>
      <c r="AM55" s="170">
        <f t="shared" si="38"/>
        <v>426</v>
      </c>
      <c r="AN55" s="170">
        <v>125</v>
      </c>
      <c r="AO55" s="170">
        <v>301</v>
      </c>
    </row>
    <row r="56" spans="2:41" ht="15" customHeight="1">
      <c r="B56" s="169" t="s">
        <v>114</v>
      </c>
      <c r="C56" s="170">
        <f t="shared" si="29"/>
        <v>1913</v>
      </c>
      <c r="D56" s="170">
        <v>1559</v>
      </c>
      <c r="E56" s="170">
        <v>354</v>
      </c>
      <c r="F56" s="170"/>
      <c r="G56" s="170">
        <f t="shared" si="30"/>
        <v>2383</v>
      </c>
      <c r="H56" s="170">
        <v>1229</v>
      </c>
      <c r="I56" s="170">
        <v>1154</v>
      </c>
      <c r="J56" s="170"/>
      <c r="K56" s="170">
        <f t="shared" si="31"/>
        <v>2232</v>
      </c>
      <c r="L56" s="170">
        <v>1253</v>
      </c>
      <c r="M56" s="170">
        <v>979</v>
      </c>
      <c r="N56" s="170"/>
      <c r="O56" s="170">
        <f t="shared" si="32"/>
        <v>3237</v>
      </c>
      <c r="P56" s="170">
        <v>1983</v>
      </c>
      <c r="Q56" s="170">
        <v>1254</v>
      </c>
      <c r="R56" s="170"/>
      <c r="S56" s="170">
        <f t="shared" si="33"/>
        <v>3677</v>
      </c>
      <c r="T56" s="170">
        <v>2122</v>
      </c>
      <c r="U56" s="170">
        <v>1555</v>
      </c>
      <c r="V56" s="170"/>
      <c r="W56" s="170">
        <f t="shared" si="34"/>
        <v>3176</v>
      </c>
      <c r="X56" s="170">
        <v>2073</v>
      </c>
      <c r="Y56" s="170">
        <v>1103</v>
      </c>
      <c r="Z56" s="170"/>
      <c r="AA56" s="170">
        <f t="shared" si="35"/>
        <v>3266</v>
      </c>
      <c r="AB56" s="170">
        <v>1855</v>
      </c>
      <c r="AC56" s="170">
        <v>1411</v>
      </c>
      <c r="AD56" s="170"/>
      <c r="AE56" s="170">
        <f t="shared" si="36"/>
        <v>3579</v>
      </c>
      <c r="AF56" s="170">
        <v>2171</v>
      </c>
      <c r="AG56" s="170">
        <v>1408</v>
      </c>
      <c r="AH56" s="170"/>
      <c r="AI56" s="170">
        <f t="shared" si="37"/>
        <v>918</v>
      </c>
      <c r="AJ56" s="170">
        <v>123</v>
      </c>
      <c r="AK56" s="170">
        <v>795</v>
      </c>
      <c r="AL56" s="170"/>
      <c r="AM56" s="170">
        <f t="shared" si="38"/>
        <v>1067</v>
      </c>
      <c r="AN56" s="170">
        <v>78</v>
      </c>
      <c r="AO56" s="170">
        <v>989</v>
      </c>
    </row>
    <row r="57" spans="2:41" ht="15" customHeight="1">
      <c r="B57" s="169" t="s">
        <v>115</v>
      </c>
      <c r="C57" s="170">
        <f t="shared" si="29"/>
        <v>12037</v>
      </c>
      <c r="D57" s="170">
        <v>11905</v>
      </c>
      <c r="E57" s="170">
        <v>132</v>
      </c>
      <c r="F57" s="170"/>
      <c r="G57" s="170">
        <f t="shared" si="30"/>
        <v>3344</v>
      </c>
      <c r="H57" s="170">
        <v>3226</v>
      </c>
      <c r="I57" s="170">
        <v>118</v>
      </c>
      <c r="J57" s="170"/>
      <c r="K57" s="170">
        <f t="shared" si="31"/>
        <v>5048</v>
      </c>
      <c r="L57" s="170">
        <v>4834</v>
      </c>
      <c r="M57" s="170">
        <v>214</v>
      </c>
      <c r="N57" s="170"/>
      <c r="O57" s="170">
        <f t="shared" si="32"/>
        <v>7882</v>
      </c>
      <c r="P57" s="170">
        <v>7596</v>
      </c>
      <c r="Q57" s="170">
        <v>286</v>
      </c>
      <c r="R57" s="170"/>
      <c r="S57" s="170">
        <f t="shared" si="33"/>
        <v>9580</v>
      </c>
      <c r="T57" s="170">
        <v>9228</v>
      </c>
      <c r="U57" s="170">
        <v>352</v>
      </c>
      <c r="V57" s="170"/>
      <c r="W57" s="170">
        <f t="shared" si="34"/>
        <v>8969</v>
      </c>
      <c r="X57" s="170">
        <v>8705</v>
      </c>
      <c r="Y57" s="170">
        <v>264</v>
      </c>
      <c r="Z57" s="170"/>
      <c r="AA57" s="170">
        <f t="shared" si="35"/>
        <v>7485</v>
      </c>
      <c r="AB57" s="170">
        <v>7239</v>
      </c>
      <c r="AC57" s="170">
        <v>246</v>
      </c>
      <c r="AD57" s="170"/>
      <c r="AE57" s="170">
        <f t="shared" si="36"/>
        <v>7785</v>
      </c>
      <c r="AF57" s="170">
        <v>7552</v>
      </c>
      <c r="AG57" s="170">
        <v>233</v>
      </c>
      <c r="AH57" s="170"/>
      <c r="AI57" s="170">
        <f t="shared" si="37"/>
        <v>266</v>
      </c>
      <c r="AJ57" s="170">
        <v>60</v>
      </c>
      <c r="AK57" s="170">
        <v>206</v>
      </c>
      <c r="AL57" s="170"/>
      <c r="AM57" s="170">
        <f t="shared" si="38"/>
        <v>346</v>
      </c>
      <c r="AN57" s="170">
        <v>48</v>
      </c>
      <c r="AO57" s="170">
        <v>298</v>
      </c>
    </row>
    <row r="58" spans="2:41" ht="15" customHeight="1">
      <c r="B58" s="169" t="s">
        <v>116</v>
      </c>
      <c r="C58" s="170">
        <f t="shared" si="29"/>
        <v>4858</v>
      </c>
      <c r="D58" s="170">
        <v>4627</v>
      </c>
      <c r="E58" s="170">
        <v>231</v>
      </c>
      <c r="F58" s="170"/>
      <c r="G58" s="170">
        <f t="shared" si="30"/>
        <v>4234</v>
      </c>
      <c r="H58" s="170">
        <v>3974</v>
      </c>
      <c r="I58" s="170">
        <v>260</v>
      </c>
      <c r="J58" s="170"/>
      <c r="K58" s="170">
        <f t="shared" si="31"/>
        <v>5047</v>
      </c>
      <c r="L58" s="170">
        <v>4644</v>
      </c>
      <c r="M58" s="170">
        <v>403</v>
      </c>
      <c r="N58" s="170"/>
      <c r="O58" s="170">
        <f t="shared" si="32"/>
        <v>8672</v>
      </c>
      <c r="P58" s="170">
        <v>7917</v>
      </c>
      <c r="Q58" s="170">
        <v>755</v>
      </c>
      <c r="R58" s="170"/>
      <c r="S58" s="170">
        <f t="shared" si="33"/>
        <v>8631</v>
      </c>
      <c r="T58" s="170">
        <v>7945</v>
      </c>
      <c r="U58" s="170">
        <v>686</v>
      </c>
      <c r="V58" s="170"/>
      <c r="W58" s="170">
        <f t="shared" si="34"/>
        <v>8940</v>
      </c>
      <c r="X58" s="170">
        <v>8352</v>
      </c>
      <c r="Y58" s="170">
        <v>588</v>
      </c>
      <c r="Z58" s="170"/>
      <c r="AA58" s="170">
        <f t="shared" si="35"/>
        <v>10621</v>
      </c>
      <c r="AB58" s="170">
        <v>9936</v>
      </c>
      <c r="AC58" s="170">
        <v>685</v>
      </c>
      <c r="AD58" s="170"/>
      <c r="AE58" s="170">
        <f t="shared" si="36"/>
        <v>10245</v>
      </c>
      <c r="AF58" s="170">
        <v>9623</v>
      </c>
      <c r="AG58" s="170">
        <v>622</v>
      </c>
      <c r="AH58" s="170"/>
      <c r="AI58" s="170">
        <f t="shared" si="37"/>
        <v>357</v>
      </c>
      <c r="AJ58" s="170">
        <v>103</v>
      </c>
      <c r="AK58" s="170">
        <v>254</v>
      </c>
      <c r="AL58" s="170"/>
      <c r="AM58" s="170">
        <f t="shared" si="38"/>
        <v>444</v>
      </c>
      <c r="AN58" s="170">
        <v>163</v>
      </c>
      <c r="AO58" s="170">
        <v>281</v>
      </c>
    </row>
    <row r="59" spans="2:41" ht="15" customHeight="1">
      <c r="B59" s="171" t="s">
        <v>274</v>
      </c>
      <c r="C59" s="170">
        <f t="shared" si="29"/>
        <v>727</v>
      </c>
      <c r="D59" s="170">
        <v>715</v>
      </c>
      <c r="E59" s="170">
        <v>12</v>
      </c>
      <c r="F59" s="170"/>
      <c r="G59" s="170">
        <f t="shared" si="30"/>
        <v>297</v>
      </c>
      <c r="H59" s="170">
        <v>279</v>
      </c>
      <c r="I59" s="170">
        <v>18</v>
      </c>
      <c r="J59" s="170"/>
      <c r="K59" s="170">
        <f t="shared" si="31"/>
        <v>544</v>
      </c>
      <c r="L59" s="170">
        <v>516</v>
      </c>
      <c r="M59" s="170">
        <v>28</v>
      </c>
      <c r="N59" s="170"/>
      <c r="O59" s="170">
        <f t="shared" si="32"/>
        <v>654</v>
      </c>
      <c r="P59" s="170">
        <v>609</v>
      </c>
      <c r="Q59" s="170">
        <v>45</v>
      </c>
      <c r="R59" s="170"/>
      <c r="S59" s="170">
        <f t="shared" si="33"/>
        <v>1287</v>
      </c>
      <c r="T59" s="170">
        <v>1201</v>
      </c>
      <c r="U59" s="170">
        <v>86</v>
      </c>
      <c r="V59" s="170"/>
      <c r="W59" s="170">
        <f t="shared" si="34"/>
        <v>1275</v>
      </c>
      <c r="X59" s="170">
        <v>1220</v>
      </c>
      <c r="Y59" s="170">
        <v>55</v>
      </c>
      <c r="Z59" s="170"/>
      <c r="AA59" s="170">
        <f t="shared" si="35"/>
        <v>462</v>
      </c>
      <c r="AB59" s="170">
        <v>387</v>
      </c>
      <c r="AC59" s="170">
        <v>75</v>
      </c>
      <c r="AD59" s="170"/>
      <c r="AE59" s="170">
        <f t="shared" si="36"/>
        <v>370</v>
      </c>
      <c r="AF59" s="170">
        <v>310</v>
      </c>
      <c r="AG59" s="170">
        <v>60</v>
      </c>
      <c r="AH59" s="170"/>
      <c r="AI59" s="170">
        <f t="shared" si="37"/>
        <v>84</v>
      </c>
      <c r="AJ59" s="170">
        <v>65</v>
      </c>
      <c r="AK59" s="170">
        <v>19</v>
      </c>
      <c r="AL59" s="170"/>
      <c r="AM59" s="170">
        <f t="shared" si="38"/>
        <v>132</v>
      </c>
      <c r="AN59" s="170">
        <v>52</v>
      </c>
      <c r="AO59" s="170">
        <v>80</v>
      </c>
    </row>
    <row r="60" spans="2:41" ht="15" customHeight="1">
      <c r="B60" s="169" t="s">
        <v>117</v>
      </c>
      <c r="C60" s="170">
        <f t="shared" si="29"/>
        <v>3423</v>
      </c>
      <c r="D60" s="170">
        <v>3312</v>
      </c>
      <c r="E60" s="170">
        <v>111</v>
      </c>
      <c r="F60" s="170"/>
      <c r="G60" s="170">
        <f t="shared" si="30"/>
        <v>2929</v>
      </c>
      <c r="H60" s="170">
        <v>2837</v>
      </c>
      <c r="I60" s="170">
        <v>92</v>
      </c>
      <c r="J60" s="170"/>
      <c r="K60" s="170">
        <f t="shared" si="31"/>
        <v>2754</v>
      </c>
      <c r="L60" s="170">
        <v>2629</v>
      </c>
      <c r="M60" s="170">
        <v>125</v>
      </c>
      <c r="N60" s="170"/>
      <c r="O60" s="170">
        <f t="shared" si="32"/>
        <v>3551</v>
      </c>
      <c r="P60" s="170">
        <v>3394</v>
      </c>
      <c r="Q60" s="170">
        <v>157</v>
      </c>
      <c r="R60" s="170"/>
      <c r="S60" s="170">
        <f t="shared" si="33"/>
        <v>3456</v>
      </c>
      <c r="T60" s="170">
        <v>3325</v>
      </c>
      <c r="U60" s="170">
        <v>131</v>
      </c>
      <c r="V60" s="170"/>
      <c r="W60" s="170">
        <f t="shared" si="34"/>
        <v>3576</v>
      </c>
      <c r="X60" s="170">
        <v>3455</v>
      </c>
      <c r="Y60" s="170">
        <v>121</v>
      </c>
      <c r="Z60" s="170"/>
      <c r="AA60" s="170">
        <f t="shared" si="35"/>
        <v>3806</v>
      </c>
      <c r="AB60" s="170">
        <v>3667</v>
      </c>
      <c r="AC60" s="170">
        <v>139</v>
      </c>
      <c r="AD60" s="170"/>
      <c r="AE60" s="170">
        <f t="shared" si="36"/>
        <v>3223</v>
      </c>
      <c r="AF60" s="170">
        <v>3139</v>
      </c>
      <c r="AG60" s="170">
        <v>84</v>
      </c>
      <c r="AH60" s="170"/>
      <c r="AI60" s="170">
        <f t="shared" si="37"/>
        <v>103</v>
      </c>
      <c r="AJ60" s="170">
        <v>29</v>
      </c>
      <c r="AK60" s="170">
        <v>74</v>
      </c>
      <c r="AL60" s="170"/>
      <c r="AM60" s="170">
        <f t="shared" si="38"/>
        <v>200</v>
      </c>
      <c r="AN60" s="170">
        <v>48</v>
      </c>
      <c r="AO60" s="170">
        <v>152</v>
      </c>
    </row>
    <row r="61" spans="2:41" ht="15" customHeight="1">
      <c r="B61" s="169" t="s">
        <v>118</v>
      </c>
      <c r="C61" s="170">
        <f t="shared" si="29"/>
        <v>8065</v>
      </c>
      <c r="D61" s="170">
        <v>7941</v>
      </c>
      <c r="E61" s="170">
        <v>124</v>
      </c>
      <c r="F61" s="170"/>
      <c r="G61" s="170">
        <f t="shared" si="30"/>
        <v>4632</v>
      </c>
      <c r="H61" s="170">
        <v>4499</v>
      </c>
      <c r="I61" s="170">
        <v>133</v>
      </c>
      <c r="J61" s="170"/>
      <c r="K61" s="170">
        <f t="shared" si="31"/>
        <v>4759</v>
      </c>
      <c r="L61" s="170">
        <v>4568</v>
      </c>
      <c r="M61" s="170">
        <v>191</v>
      </c>
      <c r="N61" s="170"/>
      <c r="O61" s="170">
        <f t="shared" si="32"/>
        <v>7963</v>
      </c>
      <c r="P61" s="170">
        <v>7743</v>
      </c>
      <c r="Q61" s="170">
        <v>220</v>
      </c>
      <c r="R61" s="170"/>
      <c r="S61" s="170">
        <f t="shared" si="33"/>
        <v>8768</v>
      </c>
      <c r="T61" s="170">
        <v>8471</v>
      </c>
      <c r="U61" s="170">
        <v>297</v>
      </c>
      <c r="V61" s="170"/>
      <c r="W61" s="170">
        <f t="shared" si="34"/>
        <v>8915</v>
      </c>
      <c r="X61" s="170">
        <v>8669</v>
      </c>
      <c r="Y61" s="170">
        <v>246</v>
      </c>
      <c r="Z61" s="170"/>
      <c r="AA61" s="170">
        <f t="shared" si="35"/>
        <v>9194</v>
      </c>
      <c r="AB61" s="170">
        <v>8922</v>
      </c>
      <c r="AC61" s="170">
        <v>272</v>
      </c>
      <c r="AD61" s="170"/>
      <c r="AE61" s="170">
        <f t="shared" si="36"/>
        <v>9591</v>
      </c>
      <c r="AF61" s="170">
        <v>9356</v>
      </c>
      <c r="AG61" s="170">
        <v>235</v>
      </c>
      <c r="AH61" s="170"/>
      <c r="AI61" s="170">
        <f t="shared" si="37"/>
        <v>234</v>
      </c>
      <c r="AJ61" s="170">
        <v>18</v>
      </c>
      <c r="AK61" s="170">
        <v>216</v>
      </c>
      <c r="AL61" s="170"/>
      <c r="AM61" s="170">
        <f t="shared" si="38"/>
        <v>558</v>
      </c>
      <c r="AN61" s="170">
        <v>15</v>
      </c>
      <c r="AO61" s="170">
        <v>543</v>
      </c>
    </row>
    <row r="62" spans="2:41" ht="7.5" customHeight="1">
      <c r="B62" s="169"/>
      <c r="C62" s="165"/>
      <c r="D62" s="165"/>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row>
    <row r="63" spans="2:41" ht="15" customHeight="1">
      <c r="B63" s="172" t="s">
        <v>39</v>
      </c>
      <c r="C63" s="164">
        <f>SUM(C64:C104)</f>
        <v>2619231</v>
      </c>
      <c r="D63" s="164">
        <f t="shared" ref="D63:E63" si="39">SUM(D64:D104)</f>
        <v>2456459</v>
      </c>
      <c r="E63" s="164">
        <f t="shared" si="39"/>
        <v>162772</v>
      </c>
      <c r="F63" s="164"/>
      <c r="G63" s="164">
        <f>SUM(G64:G104)</f>
        <v>2202339</v>
      </c>
      <c r="H63" s="164">
        <f t="shared" ref="H63" si="40">SUM(H64:H104)</f>
        <v>2029895</v>
      </c>
      <c r="I63" s="164">
        <f t="shared" ref="I63" si="41">SUM(I64:I104)</f>
        <v>172444</v>
      </c>
      <c r="J63" s="164"/>
      <c r="K63" s="164">
        <f>SUM(K64:K104)</f>
        <v>2530155</v>
      </c>
      <c r="L63" s="164">
        <f t="shared" ref="L63" si="42">SUM(L64:L104)</f>
        <v>2338370</v>
      </c>
      <c r="M63" s="164">
        <f t="shared" ref="M63" si="43">SUM(M64:M104)</f>
        <v>191785</v>
      </c>
      <c r="N63" s="164"/>
      <c r="O63" s="164">
        <f>SUM(O64:O104)</f>
        <v>5210680</v>
      </c>
      <c r="P63" s="164">
        <f t="shared" ref="P63" si="44">SUM(P64:P104)</f>
        <v>4999886</v>
      </c>
      <c r="Q63" s="164">
        <f t="shared" ref="Q63" si="45">SUM(Q64:Q104)</f>
        <v>210794</v>
      </c>
      <c r="R63" s="164"/>
      <c r="S63" s="164">
        <f>SUM(S64:S104)</f>
        <v>4953384</v>
      </c>
      <c r="T63" s="164">
        <f t="shared" ref="T63" si="46">SUM(T64:T104)</f>
        <v>4704072</v>
      </c>
      <c r="U63" s="164">
        <f t="shared" ref="U63" si="47">SUM(U64:U104)</f>
        <v>249312</v>
      </c>
      <c r="V63" s="164"/>
      <c r="W63" s="164">
        <f>SUM(W64:W104)</f>
        <v>4295559</v>
      </c>
      <c r="X63" s="164">
        <f t="shared" ref="X63" si="48">SUM(X64:X104)</f>
        <v>4081030</v>
      </c>
      <c r="Y63" s="164">
        <f t="shared" ref="Y63" si="49">SUM(Y64:Y104)</f>
        <v>214529</v>
      </c>
      <c r="Z63" s="164"/>
      <c r="AA63" s="164">
        <f>SUM(AA64:AA104)</f>
        <v>4042606</v>
      </c>
      <c r="AB63" s="164">
        <f t="shared" ref="AB63" si="50">SUM(AB64:AB104)</f>
        <v>3851766</v>
      </c>
      <c r="AC63" s="164">
        <f t="shared" ref="AC63" si="51">SUM(AC64:AC104)</f>
        <v>190840</v>
      </c>
      <c r="AD63" s="164"/>
      <c r="AE63" s="164">
        <f>SUM(AE64:AE104)</f>
        <v>3814922</v>
      </c>
      <c r="AF63" s="164">
        <f t="shared" ref="AF63" si="52">SUM(AF64:AF104)</f>
        <v>3629458</v>
      </c>
      <c r="AG63" s="164">
        <f t="shared" ref="AG63" si="53">SUM(AG64:AG104)</f>
        <v>185464</v>
      </c>
      <c r="AH63" s="164"/>
      <c r="AI63" s="164">
        <f>SUM(AI64:AI104)</f>
        <v>1556771</v>
      </c>
      <c r="AJ63" s="164">
        <f t="shared" ref="AJ63" si="54">SUM(AJ64:AJ104)</f>
        <v>1451414</v>
      </c>
      <c r="AK63" s="164">
        <f t="shared" ref="AK63" si="55">SUM(AK64:AK104)</f>
        <v>105357</v>
      </c>
      <c r="AL63" s="164"/>
      <c r="AM63" s="164">
        <f>SUM(AM64:AM104)</f>
        <v>990358</v>
      </c>
      <c r="AN63" s="164">
        <f t="shared" ref="AN63" si="56">SUM(AN64:AN104)</f>
        <v>878939</v>
      </c>
      <c r="AO63" s="164">
        <f t="shared" ref="AO63" si="57">SUM(AO64:AO104)</f>
        <v>111419</v>
      </c>
    </row>
    <row r="64" spans="2:41" ht="15" customHeight="1">
      <c r="B64" s="169" t="s">
        <v>123</v>
      </c>
      <c r="C64" s="170">
        <f t="shared" ref="C64:C104" si="58">D64+E64</f>
        <v>2732</v>
      </c>
      <c r="D64" s="170">
        <v>1991</v>
      </c>
      <c r="E64" s="170">
        <v>741</v>
      </c>
      <c r="F64" s="170"/>
      <c r="G64" s="170">
        <f t="shared" ref="G64:G104" si="59">H64+I64</f>
        <v>2288</v>
      </c>
      <c r="H64" s="170">
        <v>1912</v>
      </c>
      <c r="I64" s="170">
        <v>376</v>
      </c>
      <c r="J64" s="170"/>
      <c r="K64" s="170">
        <f t="shared" ref="K64:K104" si="60">L64+M64</f>
        <v>3517</v>
      </c>
      <c r="L64" s="170">
        <v>2638</v>
      </c>
      <c r="M64" s="170">
        <v>879</v>
      </c>
      <c r="N64" s="170"/>
      <c r="O64" s="170">
        <f t="shared" ref="O64:O104" si="61">P64+Q64</f>
        <v>12023</v>
      </c>
      <c r="P64" s="170">
        <v>4156</v>
      </c>
      <c r="Q64" s="170">
        <v>7867</v>
      </c>
      <c r="R64" s="170"/>
      <c r="S64" s="170">
        <f t="shared" ref="S64:S104" si="62">T64+U64</f>
        <v>17516</v>
      </c>
      <c r="T64" s="170">
        <v>3812</v>
      </c>
      <c r="U64" s="170">
        <v>13704</v>
      </c>
      <c r="V64" s="170"/>
      <c r="W64" s="170">
        <f t="shared" ref="W64:W104" si="63">X64+Y64</f>
        <v>20571</v>
      </c>
      <c r="X64" s="170">
        <v>2900</v>
      </c>
      <c r="Y64" s="170">
        <v>17671</v>
      </c>
      <c r="Z64" s="170"/>
      <c r="AA64" s="170">
        <f t="shared" ref="AA64:AA104" si="64">AB64+AC64</f>
        <v>11112</v>
      </c>
      <c r="AB64" s="170">
        <v>2626</v>
      </c>
      <c r="AC64" s="170">
        <v>8486</v>
      </c>
      <c r="AD64" s="170"/>
      <c r="AE64" s="170">
        <f t="shared" ref="AE64:AE104" si="65">AF64+AG64</f>
        <v>13656</v>
      </c>
      <c r="AF64" s="170">
        <v>2619</v>
      </c>
      <c r="AG64" s="170">
        <v>11037</v>
      </c>
      <c r="AH64" s="170"/>
      <c r="AI64" s="170">
        <f t="shared" ref="AI64:AI104" si="66">AJ64+AK64</f>
        <v>10250</v>
      </c>
      <c r="AJ64" s="170">
        <v>1539</v>
      </c>
      <c r="AK64" s="170">
        <v>8711</v>
      </c>
      <c r="AL64" s="170"/>
      <c r="AM64" s="170">
        <f t="shared" ref="AM64:AM104" si="67">AN64+AO64</f>
        <v>11904</v>
      </c>
      <c r="AN64" s="170">
        <v>1120</v>
      </c>
      <c r="AO64" s="170">
        <v>10784</v>
      </c>
    </row>
    <row r="65" spans="2:41" ht="15" customHeight="1">
      <c r="B65" s="169" t="s">
        <v>150</v>
      </c>
      <c r="C65" s="170">
        <f t="shared" si="58"/>
        <v>60927</v>
      </c>
      <c r="D65" s="170">
        <v>60508</v>
      </c>
      <c r="E65" s="170">
        <v>419</v>
      </c>
      <c r="F65" s="170"/>
      <c r="G65" s="170">
        <f t="shared" si="59"/>
        <v>17844</v>
      </c>
      <c r="H65" s="170">
        <v>17537</v>
      </c>
      <c r="I65" s="170">
        <v>307</v>
      </c>
      <c r="J65" s="170"/>
      <c r="K65" s="170">
        <f t="shared" si="60"/>
        <v>76011</v>
      </c>
      <c r="L65" s="170">
        <v>75535</v>
      </c>
      <c r="M65" s="170">
        <v>476</v>
      </c>
      <c r="N65" s="170"/>
      <c r="O65" s="170">
        <f t="shared" si="61"/>
        <v>133836</v>
      </c>
      <c r="P65" s="170">
        <v>133235</v>
      </c>
      <c r="Q65" s="170">
        <v>601</v>
      </c>
      <c r="R65" s="170"/>
      <c r="S65" s="170">
        <f t="shared" si="62"/>
        <v>110428</v>
      </c>
      <c r="T65" s="170">
        <v>109590</v>
      </c>
      <c r="U65" s="170">
        <v>838</v>
      </c>
      <c r="V65" s="170"/>
      <c r="W65" s="170">
        <f t="shared" si="63"/>
        <v>78631</v>
      </c>
      <c r="X65" s="170">
        <v>77910</v>
      </c>
      <c r="Y65" s="170">
        <v>721</v>
      </c>
      <c r="Z65" s="170"/>
      <c r="AA65" s="170">
        <f t="shared" si="64"/>
        <v>86985</v>
      </c>
      <c r="AB65" s="170">
        <v>86136</v>
      </c>
      <c r="AC65" s="170">
        <v>849</v>
      </c>
      <c r="AD65" s="170"/>
      <c r="AE65" s="170">
        <f t="shared" si="65"/>
        <v>86954</v>
      </c>
      <c r="AF65" s="170">
        <v>86019</v>
      </c>
      <c r="AG65" s="170">
        <v>935</v>
      </c>
      <c r="AH65" s="170"/>
      <c r="AI65" s="170">
        <f t="shared" si="66"/>
        <v>30647</v>
      </c>
      <c r="AJ65" s="170">
        <v>30107</v>
      </c>
      <c r="AK65" s="170">
        <v>540</v>
      </c>
      <c r="AL65" s="170"/>
      <c r="AM65" s="170">
        <f t="shared" si="67"/>
        <v>7061</v>
      </c>
      <c r="AN65" s="170">
        <v>6360</v>
      </c>
      <c r="AO65" s="170">
        <v>701</v>
      </c>
    </row>
    <row r="66" spans="2:41" ht="15" customHeight="1">
      <c r="B66" s="169" t="s">
        <v>162</v>
      </c>
      <c r="C66" s="170">
        <f t="shared" si="58"/>
        <v>3734</v>
      </c>
      <c r="D66" s="170">
        <v>3734</v>
      </c>
      <c r="E66" s="170">
        <v>0</v>
      </c>
      <c r="F66" s="170"/>
      <c r="G66" s="170">
        <f t="shared" si="59"/>
        <v>4170</v>
      </c>
      <c r="H66" s="170">
        <v>4170</v>
      </c>
      <c r="I66" s="170">
        <v>0</v>
      </c>
      <c r="J66" s="170"/>
      <c r="K66" s="170">
        <f t="shared" si="60"/>
        <v>3652</v>
      </c>
      <c r="L66" s="170">
        <v>3652</v>
      </c>
      <c r="M66" s="170">
        <v>0</v>
      </c>
      <c r="N66" s="170"/>
      <c r="O66" s="170">
        <f t="shared" si="61"/>
        <v>7381</v>
      </c>
      <c r="P66" s="170">
        <v>7381</v>
      </c>
      <c r="Q66" s="170">
        <v>0</v>
      </c>
      <c r="R66" s="170"/>
      <c r="S66" s="170">
        <f t="shared" si="62"/>
        <v>10244</v>
      </c>
      <c r="T66" s="170">
        <v>10244</v>
      </c>
      <c r="U66" s="170">
        <v>0</v>
      </c>
      <c r="V66" s="170"/>
      <c r="W66" s="170">
        <f t="shared" si="63"/>
        <v>7420</v>
      </c>
      <c r="X66" s="170">
        <v>7420</v>
      </c>
      <c r="Y66" s="170">
        <v>0</v>
      </c>
      <c r="Z66" s="170"/>
      <c r="AA66" s="170">
        <f t="shared" si="64"/>
        <v>7061</v>
      </c>
      <c r="AB66" s="170">
        <v>7061</v>
      </c>
      <c r="AC66" s="170">
        <v>0</v>
      </c>
      <c r="AD66" s="170"/>
      <c r="AE66" s="170">
        <f t="shared" si="65"/>
        <v>7149</v>
      </c>
      <c r="AF66" s="170">
        <v>7149</v>
      </c>
      <c r="AG66" s="170">
        <v>0</v>
      </c>
      <c r="AH66" s="170"/>
      <c r="AI66" s="170">
        <f t="shared" si="66"/>
        <v>2753</v>
      </c>
      <c r="AJ66" s="170">
        <v>2753</v>
      </c>
      <c r="AK66" s="170">
        <v>0</v>
      </c>
      <c r="AL66" s="170"/>
      <c r="AM66" s="170">
        <f t="shared" si="67"/>
        <v>91151</v>
      </c>
      <c r="AN66" s="170">
        <v>91151</v>
      </c>
      <c r="AO66" s="170">
        <v>0</v>
      </c>
    </row>
    <row r="67" spans="2:41" ht="15" customHeight="1">
      <c r="B67" s="169" t="s">
        <v>126</v>
      </c>
      <c r="C67" s="170">
        <f t="shared" si="58"/>
        <v>2868</v>
      </c>
      <c r="D67" s="170">
        <v>2815</v>
      </c>
      <c r="E67" s="170">
        <v>53</v>
      </c>
      <c r="F67" s="170"/>
      <c r="G67" s="170">
        <f t="shared" si="59"/>
        <v>2342</v>
      </c>
      <c r="H67" s="170">
        <v>2305</v>
      </c>
      <c r="I67" s="170">
        <v>37</v>
      </c>
      <c r="J67" s="170"/>
      <c r="K67" s="170">
        <f t="shared" si="60"/>
        <v>3220</v>
      </c>
      <c r="L67" s="170">
        <v>3196</v>
      </c>
      <c r="M67" s="170">
        <v>24</v>
      </c>
      <c r="N67" s="170"/>
      <c r="O67" s="170">
        <f t="shared" si="61"/>
        <v>4959</v>
      </c>
      <c r="P67" s="170">
        <v>4921</v>
      </c>
      <c r="Q67" s="170">
        <v>38</v>
      </c>
      <c r="R67" s="170"/>
      <c r="S67" s="170">
        <f t="shared" si="62"/>
        <v>5443</v>
      </c>
      <c r="T67" s="170">
        <v>5397</v>
      </c>
      <c r="U67" s="170">
        <v>46</v>
      </c>
      <c r="V67" s="170"/>
      <c r="W67" s="170">
        <f t="shared" si="63"/>
        <v>4400</v>
      </c>
      <c r="X67" s="170">
        <v>4372</v>
      </c>
      <c r="Y67" s="170">
        <v>28</v>
      </c>
      <c r="Z67" s="170"/>
      <c r="AA67" s="170">
        <f t="shared" si="64"/>
        <v>4582</v>
      </c>
      <c r="AB67" s="170">
        <v>4539</v>
      </c>
      <c r="AC67" s="170">
        <v>43</v>
      </c>
      <c r="AD67" s="170"/>
      <c r="AE67" s="170">
        <f t="shared" si="65"/>
        <v>4190</v>
      </c>
      <c r="AF67" s="170">
        <v>4126</v>
      </c>
      <c r="AG67" s="170">
        <v>64</v>
      </c>
      <c r="AH67" s="170"/>
      <c r="AI67" s="170">
        <f t="shared" si="66"/>
        <v>2170</v>
      </c>
      <c r="AJ67" s="170">
        <v>2143</v>
      </c>
      <c r="AK67" s="170">
        <v>27</v>
      </c>
      <c r="AL67" s="170"/>
      <c r="AM67" s="170">
        <f t="shared" si="67"/>
        <v>1947</v>
      </c>
      <c r="AN67" s="170">
        <v>1881</v>
      </c>
      <c r="AO67" s="170">
        <v>66</v>
      </c>
    </row>
    <row r="68" spans="2:41" ht="15" customHeight="1">
      <c r="B68" s="169" t="s">
        <v>127</v>
      </c>
      <c r="C68" s="170">
        <f t="shared" si="58"/>
        <v>23226</v>
      </c>
      <c r="D68" s="170">
        <v>17013</v>
      </c>
      <c r="E68" s="170">
        <v>6213</v>
      </c>
      <c r="F68" s="170"/>
      <c r="G68" s="170">
        <f t="shared" si="59"/>
        <v>18531</v>
      </c>
      <c r="H68" s="170">
        <v>9466</v>
      </c>
      <c r="I68" s="170">
        <v>9065</v>
      </c>
      <c r="J68" s="170"/>
      <c r="K68" s="170">
        <f t="shared" si="60"/>
        <v>24393</v>
      </c>
      <c r="L68" s="170">
        <v>11106</v>
      </c>
      <c r="M68" s="170">
        <v>13287</v>
      </c>
      <c r="N68" s="170"/>
      <c r="O68" s="170">
        <f t="shared" si="61"/>
        <v>35729</v>
      </c>
      <c r="P68" s="170">
        <v>21636</v>
      </c>
      <c r="Q68" s="170">
        <v>14093</v>
      </c>
      <c r="R68" s="170"/>
      <c r="S68" s="170">
        <f t="shared" si="62"/>
        <v>34862</v>
      </c>
      <c r="T68" s="170">
        <v>17715</v>
      </c>
      <c r="U68" s="170">
        <v>17147</v>
      </c>
      <c r="V68" s="170"/>
      <c r="W68" s="170">
        <f t="shared" si="63"/>
        <v>26830</v>
      </c>
      <c r="X68" s="170">
        <v>14499</v>
      </c>
      <c r="Y68" s="170">
        <v>12331</v>
      </c>
      <c r="Z68" s="170"/>
      <c r="AA68" s="170">
        <f t="shared" si="64"/>
        <v>38196</v>
      </c>
      <c r="AB68" s="170">
        <v>23250</v>
      </c>
      <c r="AC68" s="170">
        <v>14946</v>
      </c>
      <c r="AD68" s="170"/>
      <c r="AE68" s="170">
        <f t="shared" si="65"/>
        <v>43293</v>
      </c>
      <c r="AF68" s="170">
        <v>30505</v>
      </c>
      <c r="AG68" s="170">
        <v>12788</v>
      </c>
      <c r="AH68" s="170"/>
      <c r="AI68" s="170">
        <f t="shared" si="66"/>
        <v>18325</v>
      </c>
      <c r="AJ68" s="170">
        <v>12039</v>
      </c>
      <c r="AK68" s="170">
        <v>6286</v>
      </c>
      <c r="AL68" s="170"/>
      <c r="AM68" s="170">
        <f t="shared" si="67"/>
        <v>19267</v>
      </c>
      <c r="AN68" s="170">
        <v>13764</v>
      </c>
      <c r="AO68" s="170">
        <v>5503</v>
      </c>
    </row>
    <row r="69" spans="2:41" ht="15" customHeight="1">
      <c r="B69" s="169" t="s">
        <v>158</v>
      </c>
      <c r="C69" s="170">
        <f t="shared" si="58"/>
        <v>335</v>
      </c>
      <c r="D69" s="170">
        <v>335</v>
      </c>
      <c r="E69" s="170">
        <v>0</v>
      </c>
      <c r="F69" s="170"/>
      <c r="G69" s="170">
        <f t="shared" si="59"/>
        <v>460</v>
      </c>
      <c r="H69" s="170">
        <v>451</v>
      </c>
      <c r="I69" s="170">
        <v>9</v>
      </c>
      <c r="J69" s="170"/>
      <c r="K69" s="170">
        <f t="shared" si="60"/>
        <v>532</v>
      </c>
      <c r="L69" s="170">
        <v>511</v>
      </c>
      <c r="M69" s="170">
        <v>21</v>
      </c>
      <c r="N69" s="170"/>
      <c r="O69" s="170">
        <f t="shared" si="61"/>
        <v>978</v>
      </c>
      <c r="P69" s="170">
        <v>962</v>
      </c>
      <c r="Q69" s="170">
        <v>16</v>
      </c>
      <c r="R69" s="170"/>
      <c r="S69" s="170">
        <f t="shared" si="62"/>
        <v>908</v>
      </c>
      <c r="T69" s="170">
        <v>876</v>
      </c>
      <c r="U69" s="170">
        <v>32</v>
      </c>
      <c r="V69" s="170"/>
      <c r="W69" s="170">
        <f t="shared" si="63"/>
        <v>946</v>
      </c>
      <c r="X69" s="170">
        <v>909</v>
      </c>
      <c r="Y69" s="170">
        <v>37</v>
      </c>
      <c r="Z69" s="170"/>
      <c r="AA69" s="170">
        <f t="shared" si="64"/>
        <v>832</v>
      </c>
      <c r="AB69" s="170">
        <v>799</v>
      </c>
      <c r="AC69" s="170">
        <v>33</v>
      </c>
      <c r="AD69" s="170"/>
      <c r="AE69" s="170">
        <f t="shared" si="65"/>
        <v>892</v>
      </c>
      <c r="AF69" s="170">
        <v>855</v>
      </c>
      <c r="AG69" s="170">
        <v>37</v>
      </c>
      <c r="AH69" s="170"/>
      <c r="AI69" s="170">
        <f t="shared" si="66"/>
        <v>356</v>
      </c>
      <c r="AJ69" s="170">
        <v>340</v>
      </c>
      <c r="AK69" s="170">
        <v>16</v>
      </c>
      <c r="AL69" s="170"/>
      <c r="AM69" s="170">
        <f t="shared" si="67"/>
        <v>190</v>
      </c>
      <c r="AN69" s="170">
        <v>155</v>
      </c>
      <c r="AO69" s="170">
        <v>35</v>
      </c>
    </row>
    <row r="70" spans="2:41" ht="15" customHeight="1">
      <c r="B70" s="169" t="s">
        <v>144</v>
      </c>
      <c r="C70" s="170">
        <f t="shared" si="58"/>
        <v>6591</v>
      </c>
      <c r="D70" s="170">
        <v>5431</v>
      </c>
      <c r="E70" s="170">
        <v>1160</v>
      </c>
      <c r="F70" s="170"/>
      <c r="G70" s="170">
        <f t="shared" si="59"/>
        <v>5249</v>
      </c>
      <c r="H70" s="170">
        <v>4317</v>
      </c>
      <c r="I70" s="170">
        <v>932</v>
      </c>
      <c r="J70" s="170"/>
      <c r="K70" s="170">
        <f t="shared" si="60"/>
        <v>7095</v>
      </c>
      <c r="L70" s="170">
        <v>5910</v>
      </c>
      <c r="M70" s="170">
        <v>1185</v>
      </c>
      <c r="N70" s="170"/>
      <c r="O70" s="170">
        <f t="shared" si="61"/>
        <v>11480</v>
      </c>
      <c r="P70" s="170">
        <v>10357</v>
      </c>
      <c r="Q70" s="170">
        <v>1123</v>
      </c>
      <c r="R70" s="170"/>
      <c r="S70" s="170">
        <f t="shared" si="62"/>
        <v>14508</v>
      </c>
      <c r="T70" s="170">
        <v>13138</v>
      </c>
      <c r="U70" s="170">
        <v>1370</v>
      </c>
      <c r="V70" s="170"/>
      <c r="W70" s="170">
        <f t="shared" si="63"/>
        <v>17451</v>
      </c>
      <c r="X70" s="170">
        <v>16142</v>
      </c>
      <c r="Y70" s="170">
        <v>1309</v>
      </c>
      <c r="Z70" s="170"/>
      <c r="AA70" s="170">
        <f t="shared" si="64"/>
        <v>16618</v>
      </c>
      <c r="AB70" s="170">
        <v>15335</v>
      </c>
      <c r="AC70" s="170">
        <v>1283</v>
      </c>
      <c r="AD70" s="170"/>
      <c r="AE70" s="170">
        <f t="shared" si="65"/>
        <v>19220</v>
      </c>
      <c r="AF70" s="170">
        <v>17797</v>
      </c>
      <c r="AG70" s="170">
        <v>1423</v>
      </c>
      <c r="AH70" s="170"/>
      <c r="AI70" s="170">
        <f t="shared" si="66"/>
        <v>11705</v>
      </c>
      <c r="AJ70" s="170">
        <v>11083</v>
      </c>
      <c r="AK70" s="170">
        <v>622</v>
      </c>
      <c r="AL70" s="170"/>
      <c r="AM70" s="170">
        <f t="shared" si="67"/>
        <v>3208</v>
      </c>
      <c r="AN70" s="170">
        <v>2621</v>
      </c>
      <c r="AO70" s="170">
        <v>587</v>
      </c>
    </row>
    <row r="71" spans="2:41" ht="15" customHeight="1">
      <c r="B71" s="169" t="s">
        <v>128</v>
      </c>
      <c r="C71" s="170">
        <f t="shared" si="58"/>
        <v>217</v>
      </c>
      <c r="D71" s="170">
        <v>210</v>
      </c>
      <c r="E71" s="170">
        <v>7</v>
      </c>
      <c r="F71" s="170"/>
      <c r="G71" s="170">
        <f t="shared" si="59"/>
        <v>194</v>
      </c>
      <c r="H71" s="170">
        <v>189</v>
      </c>
      <c r="I71" s="170">
        <v>5</v>
      </c>
      <c r="J71" s="170"/>
      <c r="K71" s="170">
        <f t="shared" si="60"/>
        <v>270</v>
      </c>
      <c r="L71" s="170">
        <v>266</v>
      </c>
      <c r="M71" s="170">
        <v>4</v>
      </c>
      <c r="N71" s="170"/>
      <c r="O71" s="170">
        <f t="shared" si="61"/>
        <v>341</v>
      </c>
      <c r="P71" s="170">
        <v>335</v>
      </c>
      <c r="Q71" s="170">
        <v>6</v>
      </c>
      <c r="R71" s="170"/>
      <c r="S71" s="170">
        <f t="shared" si="62"/>
        <v>268</v>
      </c>
      <c r="T71" s="170">
        <v>260</v>
      </c>
      <c r="U71" s="170">
        <v>8</v>
      </c>
      <c r="V71" s="170"/>
      <c r="W71" s="170">
        <f t="shared" si="63"/>
        <v>177</v>
      </c>
      <c r="X71" s="170">
        <v>175</v>
      </c>
      <c r="Y71" s="170">
        <v>2</v>
      </c>
      <c r="Z71" s="170"/>
      <c r="AA71" s="170">
        <f t="shared" si="64"/>
        <v>204</v>
      </c>
      <c r="AB71" s="170">
        <v>189</v>
      </c>
      <c r="AC71" s="170">
        <v>15</v>
      </c>
      <c r="AD71" s="170"/>
      <c r="AE71" s="170">
        <f t="shared" si="65"/>
        <v>193</v>
      </c>
      <c r="AF71" s="170">
        <v>186</v>
      </c>
      <c r="AG71" s="170">
        <v>7</v>
      </c>
      <c r="AH71" s="170"/>
      <c r="AI71" s="170">
        <f t="shared" si="66"/>
        <v>73</v>
      </c>
      <c r="AJ71" s="170">
        <v>71</v>
      </c>
      <c r="AK71" s="170">
        <v>2</v>
      </c>
      <c r="AL71" s="170"/>
      <c r="AM71" s="170">
        <f t="shared" si="67"/>
        <v>82</v>
      </c>
      <c r="AN71" s="170">
        <v>78</v>
      </c>
      <c r="AO71" s="170">
        <v>4</v>
      </c>
    </row>
    <row r="72" spans="2:41" ht="15" customHeight="1">
      <c r="B72" s="169" t="s">
        <v>129</v>
      </c>
      <c r="C72" s="170">
        <f t="shared" si="58"/>
        <v>4218</v>
      </c>
      <c r="D72" s="170">
        <v>2550</v>
      </c>
      <c r="E72" s="170">
        <v>1668</v>
      </c>
      <c r="F72" s="170"/>
      <c r="G72" s="170">
        <f t="shared" si="59"/>
        <v>6333</v>
      </c>
      <c r="H72" s="170">
        <v>4852</v>
      </c>
      <c r="I72" s="170">
        <v>1481</v>
      </c>
      <c r="J72" s="170"/>
      <c r="K72" s="170">
        <f t="shared" si="60"/>
        <v>5189</v>
      </c>
      <c r="L72" s="170">
        <v>3591</v>
      </c>
      <c r="M72" s="170">
        <v>1598</v>
      </c>
      <c r="N72" s="170"/>
      <c r="O72" s="170">
        <f t="shared" si="61"/>
        <v>4983</v>
      </c>
      <c r="P72" s="170">
        <v>3662</v>
      </c>
      <c r="Q72" s="170">
        <v>1321</v>
      </c>
      <c r="R72" s="170"/>
      <c r="S72" s="170">
        <f t="shared" si="62"/>
        <v>8030</v>
      </c>
      <c r="T72" s="170">
        <v>5407</v>
      </c>
      <c r="U72" s="170">
        <v>2623</v>
      </c>
      <c r="V72" s="170"/>
      <c r="W72" s="170">
        <f t="shared" si="63"/>
        <v>9037</v>
      </c>
      <c r="X72" s="170">
        <v>5637</v>
      </c>
      <c r="Y72" s="170">
        <v>3400</v>
      </c>
      <c r="Z72" s="170"/>
      <c r="AA72" s="170">
        <f t="shared" si="64"/>
        <v>9082</v>
      </c>
      <c r="AB72" s="170">
        <v>6431</v>
      </c>
      <c r="AC72" s="170">
        <v>2651</v>
      </c>
      <c r="AD72" s="170"/>
      <c r="AE72" s="170">
        <f t="shared" si="65"/>
        <v>9529</v>
      </c>
      <c r="AF72" s="170">
        <v>7518</v>
      </c>
      <c r="AG72" s="170">
        <v>2011</v>
      </c>
      <c r="AH72" s="170"/>
      <c r="AI72" s="170">
        <f t="shared" si="66"/>
        <v>4236</v>
      </c>
      <c r="AJ72" s="170">
        <v>3306</v>
      </c>
      <c r="AK72" s="170">
        <v>930</v>
      </c>
      <c r="AL72" s="170"/>
      <c r="AM72" s="170">
        <f t="shared" si="67"/>
        <v>3312</v>
      </c>
      <c r="AN72" s="170">
        <v>1726</v>
      </c>
      <c r="AO72" s="170">
        <v>1586</v>
      </c>
    </row>
    <row r="73" spans="2:41" ht="15" customHeight="1">
      <c r="B73" s="171" t="s">
        <v>278</v>
      </c>
      <c r="C73" s="170">
        <f t="shared" si="58"/>
        <v>344529</v>
      </c>
      <c r="D73" s="170">
        <v>315536</v>
      </c>
      <c r="E73" s="170">
        <v>28993</v>
      </c>
      <c r="F73" s="170"/>
      <c r="G73" s="170">
        <f t="shared" si="59"/>
        <v>360746</v>
      </c>
      <c r="H73" s="170">
        <v>325955</v>
      </c>
      <c r="I73" s="170">
        <v>34791</v>
      </c>
      <c r="J73" s="170"/>
      <c r="K73" s="170">
        <f t="shared" si="60"/>
        <v>737243</v>
      </c>
      <c r="L73" s="170">
        <v>706818</v>
      </c>
      <c r="M73" s="170">
        <v>30425</v>
      </c>
      <c r="N73" s="170"/>
      <c r="O73" s="170">
        <f t="shared" si="61"/>
        <v>2665835</v>
      </c>
      <c r="P73" s="170">
        <v>2626584</v>
      </c>
      <c r="Q73" s="170">
        <v>39251</v>
      </c>
      <c r="R73" s="170"/>
      <c r="S73" s="170">
        <f t="shared" si="62"/>
        <v>2306481</v>
      </c>
      <c r="T73" s="170">
        <v>2264412</v>
      </c>
      <c r="U73" s="170">
        <v>42069</v>
      </c>
      <c r="V73" s="170"/>
      <c r="W73" s="170">
        <f t="shared" si="63"/>
        <v>1725243</v>
      </c>
      <c r="X73" s="170">
        <v>1689893</v>
      </c>
      <c r="Y73" s="170">
        <v>35350</v>
      </c>
      <c r="Z73" s="170"/>
      <c r="AA73" s="170">
        <f t="shared" si="64"/>
        <v>1494170</v>
      </c>
      <c r="AB73" s="170">
        <v>1464810</v>
      </c>
      <c r="AC73" s="170">
        <v>29360</v>
      </c>
      <c r="AD73" s="170"/>
      <c r="AE73" s="170">
        <f t="shared" si="65"/>
        <v>1283533</v>
      </c>
      <c r="AF73" s="170">
        <v>1255992</v>
      </c>
      <c r="AG73" s="170">
        <v>27541</v>
      </c>
      <c r="AH73" s="170"/>
      <c r="AI73" s="170">
        <f t="shared" si="66"/>
        <v>328667</v>
      </c>
      <c r="AJ73" s="170">
        <v>316450</v>
      </c>
      <c r="AK73" s="170">
        <v>12217</v>
      </c>
      <c r="AL73" s="170"/>
      <c r="AM73" s="170">
        <f t="shared" si="67"/>
        <v>127147</v>
      </c>
      <c r="AN73" s="170">
        <v>108646</v>
      </c>
      <c r="AO73" s="170">
        <v>18501</v>
      </c>
    </row>
    <row r="74" spans="2:41" ht="15" customHeight="1">
      <c r="B74" s="169" t="s">
        <v>159</v>
      </c>
      <c r="C74" s="170">
        <f t="shared" si="58"/>
        <v>1750</v>
      </c>
      <c r="D74" s="170">
        <v>1634</v>
      </c>
      <c r="E74" s="170">
        <v>116</v>
      </c>
      <c r="F74" s="170"/>
      <c r="G74" s="170">
        <f t="shared" si="59"/>
        <v>282</v>
      </c>
      <c r="H74" s="170">
        <v>202</v>
      </c>
      <c r="I74" s="170">
        <v>80</v>
      </c>
      <c r="J74" s="170"/>
      <c r="K74" s="170">
        <f t="shared" si="60"/>
        <v>65</v>
      </c>
      <c r="L74" s="170">
        <v>53</v>
      </c>
      <c r="M74" s="170">
        <v>12</v>
      </c>
      <c r="N74" s="170"/>
      <c r="O74" s="170">
        <f t="shared" si="61"/>
        <v>96</v>
      </c>
      <c r="P74" s="170">
        <v>89</v>
      </c>
      <c r="Q74" s="170">
        <v>7</v>
      </c>
      <c r="R74" s="170"/>
      <c r="S74" s="170">
        <f t="shared" si="62"/>
        <v>109</v>
      </c>
      <c r="T74" s="170">
        <v>100</v>
      </c>
      <c r="U74" s="170">
        <v>9</v>
      </c>
      <c r="V74" s="170"/>
      <c r="W74" s="170">
        <f t="shared" si="63"/>
        <v>58</v>
      </c>
      <c r="X74" s="170">
        <v>55</v>
      </c>
      <c r="Y74" s="170">
        <v>3</v>
      </c>
      <c r="Z74" s="170"/>
      <c r="AA74" s="170">
        <f t="shared" si="64"/>
        <v>50</v>
      </c>
      <c r="AB74" s="170">
        <v>45</v>
      </c>
      <c r="AC74" s="170">
        <v>5</v>
      </c>
      <c r="AD74" s="170"/>
      <c r="AE74" s="170">
        <f t="shared" si="65"/>
        <v>62</v>
      </c>
      <c r="AF74" s="170">
        <v>48</v>
      </c>
      <c r="AG74" s="170">
        <v>14</v>
      </c>
      <c r="AH74" s="170"/>
      <c r="AI74" s="170">
        <f t="shared" si="66"/>
        <v>29</v>
      </c>
      <c r="AJ74" s="170">
        <v>22</v>
      </c>
      <c r="AK74" s="170">
        <v>7</v>
      </c>
      <c r="AL74" s="170"/>
      <c r="AM74" s="170">
        <f t="shared" si="67"/>
        <v>43563</v>
      </c>
      <c r="AN74" s="170">
        <v>43555</v>
      </c>
      <c r="AO74" s="170">
        <v>8</v>
      </c>
    </row>
    <row r="75" spans="2:41" ht="15" customHeight="1">
      <c r="B75" s="169" t="s">
        <v>160</v>
      </c>
      <c r="C75" s="170">
        <f t="shared" si="58"/>
        <v>486110</v>
      </c>
      <c r="D75" s="170">
        <v>479205</v>
      </c>
      <c r="E75" s="170">
        <v>6905</v>
      </c>
      <c r="F75" s="170"/>
      <c r="G75" s="170">
        <f t="shared" si="59"/>
        <v>392568</v>
      </c>
      <c r="H75" s="170">
        <v>386524</v>
      </c>
      <c r="I75" s="170">
        <v>6044</v>
      </c>
      <c r="J75" s="170"/>
      <c r="K75" s="170">
        <f t="shared" si="60"/>
        <v>111535</v>
      </c>
      <c r="L75" s="170">
        <v>106904</v>
      </c>
      <c r="M75" s="170">
        <v>4631</v>
      </c>
      <c r="N75" s="170"/>
      <c r="O75" s="170">
        <f t="shared" si="61"/>
        <v>77297</v>
      </c>
      <c r="P75" s="170">
        <v>73402</v>
      </c>
      <c r="Q75" s="170">
        <v>3895</v>
      </c>
      <c r="R75" s="170"/>
      <c r="S75" s="170">
        <f t="shared" si="62"/>
        <v>82790</v>
      </c>
      <c r="T75" s="170">
        <v>77370</v>
      </c>
      <c r="U75" s="170">
        <v>5420</v>
      </c>
      <c r="V75" s="170"/>
      <c r="W75" s="170">
        <f t="shared" si="63"/>
        <v>84000</v>
      </c>
      <c r="X75" s="170">
        <v>79107</v>
      </c>
      <c r="Y75" s="170">
        <v>4893</v>
      </c>
      <c r="Z75" s="170"/>
      <c r="AA75" s="170">
        <f t="shared" si="64"/>
        <v>80015</v>
      </c>
      <c r="AB75" s="170">
        <v>74988</v>
      </c>
      <c r="AC75" s="170">
        <v>5027</v>
      </c>
      <c r="AD75" s="170"/>
      <c r="AE75" s="170">
        <f t="shared" si="65"/>
        <v>81338</v>
      </c>
      <c r="AF75" s="170">
        <v>76025</v>
      </c>
      <c r="AG75" s="170">
        <v>5313</v>
      </c>
      <c r="AH75" s="170"/>
      <c r="AI75" s="170">
        <f t="shared" si="66"/>
        <v>40725</v>
      </c>
      <c r="AJ75" s="170">
        <v>37561</v>
      </c>
      <c r="AK75" s="170">
        <v>3164</v>
      </c>
      <c r="AL75" s="170"/>
      <c r="AM75" s="170">
        <f t="shared" si="67"/>
        <v>11198</v>
      </c>
      <c r="AN75" s="170">
        <v>8244</v>
      </c>
      <c r="AO75" s="170">
        <v>2954</v>
      </c>
    </row>
    <row r="76" spans="2:41" ht="15" customHeight="1">
      <c r="B76" s="169" t="s">
        <v>155</v>
      </c>
      <c r="C76" s="170">
        <f t="shared" si="58"/>
        <v>12264</v>
      </c>
      <c r="D76" s="170">
        <v>12000</v>
      </c>
      <c r="E76" s="170">
        <v>264</v>
      </c>
      <c r="F76" s="170"/>
      <c r="G76" s="170">
        <f t="shared" si="59"/>
        <v>4073</v>
      </c>
      <c r="H76" s="170">
        <v>3736</v>
      </c>
      <c r="I76" s="170">
        <v>337</v>
      </c>
      <c r="J76" s="170"/>
      <c r="K76" s="170">
        <f t="shared" si="60"/>
        <v>9460</v>
      </c>
      <c r="L76" s="170">
        <v>9173</v>
      </c>
      <c r="M76" s="170">
        <v>287</v>
      </c>
      <c r="N76" s="170"/>
      <c r="O76" s="170">
        <f t="shared" si="61"/>
        <v>20879</v>
      </c>
      <c r="P76" s="170">
        <v>20403</v>
      </c>
      <c r="Q76" s="170">
        <v>476</v>
      </c>
      <c r="R76" s="170"/>
      <c r="S76" s="170">
        <f t="shared" si="62"/>
        <v>20690</v>
      </c>
      <c r="T76" s="170">
        <v>20117</v>
      </c>
      <c r="U76" s="170">
        <v>573</v>
      </c>
      <c r="V76" s="170"/>
      <c r="W76" s="170">
        <f t="shared" si="63"/>
        <v>16140</v>
      </c>
      <c r="X76" s="170">
        <v>15629</v>
      </c>
      <c r="Y76" s="170">
        <v>511</v>
      </c>
      <c r="Z76" s="170"/>
      <c r="AA76" s="170">
        <f t="shared" si="64"/>
        <v>18404</v>
      </c>
      <c r="AB76" s="170">
        <v>17708</v>
      </c>
      <c r="AC76" s="170">
        <v>696</v>
      </c>
      <c r="AD76" s="170"/>
      <c r="AE76" s="170">
        <f t="shared" si="65"/>
        <v>18958</v>
      </c>
      <c r="AF76" s="170">
        <v>18129</v>
      </c>
      <c r="AG76" s="170">
        <v>829</v>
      </c>
      <c r="AH76" s="170"/>
      <c r="AI76" s="170">
        <f t="shared" si="66"/>
        <v>6824</v>
      </c>
      <c r="AJ76" s="170">
        <v>6349</v>
      </c>
      <c r="AK76" s="170">
        <v>475</v>
      </c>
      <c r="AL76" s="170"/>
      <c r="AM76" s="170">
        <f t="shared" si="67"/>
        <v>8403</v>
      </c>
      <c r="AN76" s="170">
        <v>7805</v>
      </c>
      <c r="AO76" s="170">
        <v>598</v>
      </c>
    </row>
    <row r="77" spans="2:41" ht="15" customHeight="1">
      <c r="B77" s="169" t="s">
        <v>148</v>
      </c>
      <c r="C77" s="170">
        <f t="shared" si="58"/>
        <v>199688</v>
      </c>
      <c r="D77" s="170">
        <v>169408</v>
      </c>
      <c r="E77" s="170">
        <v>30280</v>
      </c>
      <c r="F77" s="170"/>
      <c r="G77" s="170">
        <f t="shared" si="59"/>
        <v>175637</v>
      </c>
      <c r="H77" s="170">
        <v>143364</v>
      </c>
      <c r="I77" s="170">
        <v>32273</v>
      </c>
      <c r="J77" s="170"/>
      <c r="K77" s="170">
        <f t="shared" si="60"/>
        <v>197291</v>
      </c>
      <c r="L77" s="170">
        <v>159897</v>
      </c>
      <c r="M77" s="170">
        <v>37394</v>
      </c>
      <c r="N77" s="170"/>
      <c r="O77" s="170">
        <f t="shared" si="61"/>
        <v>235221</v>
      </c>
      <c r="P77" s="170">
        <v>198571</v>
      </c>
      <c r="Q77" s="170">
        <v>36650</v>
      </c>
      <c r="R77" s="170"/>
      <c r="S77" s="170">
        <f t="shared" si="62"/>
        <v>255575</v>
      </c>
      <c r="T77" s="170">
        <v>220301</v>
      </c>
      <c r="U77" s="170">
        <v>35274</v>
      </c>
      <c r="V77" s="170"/>
      <c r="W77" s="170">
        <f t="shared" si="63"/>
        <v>265382</v>
      </c>
      <c r="X77" s="170">
        <v>234972</v>
      </c>
      <c r="Y77" s="170">
        <v>30410</v>
      </c>
      <c r="Z77" s="170"/>
      <c r="AA77" s="170">
        <f t="shared" si="64"/>
        <v>270807</v>
      </c>
      <c r="AB77" s="170">
        <v>238684</v>
      </c>
      <c r="AC77" s="170">
        <v>32123</v>
      </c>
      <c r="AD77" s="170"/>
      <c r="AE77" s="170">
        <f t="shared" si="65"/>
        <v>269025</v>
      </c>
      <c r="AF77" s="170">
        <v>241565</v>
      </c>
      <c r="AG77" s="170">
        <v>27460</v>
      </c>
      <c r="AH77" s="170"/>
      <c r="AI77" s="170">
        <f t="shared" si="66"/>
        <v>131754</v>
      </c>
      <c r="AJ77" s="170">
        <v>121687</v>
      </c>
      <c r="AK77" s="170">
        <v>10067</v>
      </c>
      <c r="AL77" s="170"/>
      <c r="AM77" s="170">
        <f t="shared" si="67"/>
        <v>21297</v>
      </c>
      <c r="AN77" s="170">
        <v>5435</v>
      </c>
      <c r="AO77" s="170">
        <v>15862</v>
      </c>
    </row>
    <row r="78" spans="2:41" ht="27">
      <c r="B78" s="171" t="s">
        <v>40</v>
      </c>
      <c r="C78" s="170">
        <f t="shared" si="58"/>
        <v>29118</v>
      </c>
      <c r="D78" s="170">
        <v>25857</v>
      </c>
      <c r="E78" s="170">
        <v>3261</v>
      </c>
      <c r="F78" s="170"/>
      <c r="G78" s="170">
        <f t="shared" si="59"/>
        <v>45202</v>
      </c>
      <c r="H78" s="170">
        <v>43108</v>
      </c>
      <c r="I78" s="170">
        <v>2094</v>
      </c>
      <c r="J78" s="170"/>
      <c r="K78" s="170">
        <f t="shared" si="60"/>
        <v>39368</v>
      </c>
      <c r="L78" s="170">
        <v>37865</v>
      </c>
      <c r="M78" s="170">
        <v>1503</v>
      </c>
      <c r="N78" s="170"/>
      <c r="O78" s="170">
        <f t="shared" si="61"/>
        <v>62318</v>
      </c>
      <c r="P78" s="170">
        <v>61288</v>
      </c>
      <c r="Q78" s="170">
        <v>1030</v>
      </c>
      <c r="R78" s="170"/>
      <c r="S78" s="170">
        <f t="shared" si="62"/>
        <v>70193</v>
      </c>
      <c r="T78" s="170">
        <v>68834</v>
      </c>
      <c r="U78" s="170">
        <v>1359</v>
      </c>
      <c r="V78" s="170"/>
      <c r="W78" s="170">
        <f t="shared" si="63"/>
        <v>70197</v>
      </c>
      <c r="X78" s="170">
        <v>69069</v>
      </c>
      <c r="Y78" s="170">
        <v>1128</v>
      </c>
      <c r="Z78" s="170"/>
      <c r="AA78" s="170">
        <f t="shared" si="64"/>
        <v>70678</v>
      </c>
      <c r="AB78" s="170">
        <v>69450</v>
      </c>
      <c r="AC78" s="170">
        <v>1228</v>
      </c>
      <c r="AD78" s="170"/>
      <c r="AE78" s="170">
        <f t="shared" si="65"/>
        <v>65389</v>
      </c>
      <c r="AF78" s="170">
        <v>64378</v>
      </c>
      <c r="AG78" s="170">
        <v>1011</v>
      </c>
      <c r="AH78" s="170"/>
      <c r="AI78" s="170">
        <f t="shared" si="66"/>
        <v>21631</v>
      </c>
      <c r="AJ78" s="170">
        <v>20871</v>
      </c>
      <c r="AK78" s="170">
        <v>760</v>
      </c>
      <c r="AL78" s="170"/>
      <c r="AM78" s="170">
        <f t="shared" si="67"/>
        <v>277344</v>
      </c>
      <c r="AN78" s="170">
        <v>276506</v>
      </c>
      <c r="AO78" s="170">
        <v>838</v>
      </c>
    </row>
    <row r="79" spans="2:41" ht="15" customHeight="1">
      <c r="B79" s="169" t="s">
        <v>132</v>
      </c>
      <c r="C79" s="170">
        <f t="shared" si="58"/>
        <v>421054</v>
      </c>
      <c r="D79" s="170">
        <v>396853</v>
      </c>
      <c r="E79" s="170">
        <v>24201</v>
      </c>
      <c r="F79" s="170"/>
      <c r="G79" s="170">
        <f t="shared" si="59"/>
        <v>407957</v>
      </c>
      <c r="H79" s="170">
        <v>378039</v>
      </c>
      <c r="I79" s="170">
        <v>29918</v>
      </c>
      <c r="J79" s="170"/>
      <c r="K79" s="170">
        <f t="shared" si="60"/>
        <v>556754</v>
      </c>
      <c r="L79" s="170">
        <v>528286</v>
      </c>
      <c r="M79" s="170">
        <v>28468</v>
      </c>
      <c r="N79" s="170"/>
      <c r="O79" s="170">
        <f t="shared" si="61"/>
        <v>991804</v>
      </c>
      <c r="P79" s="170">
        <v>961423</v>
      </c>
      <c r="Q79" s="170">
        <v>30381</v>
      </c>
      <c r="R79" s="170"/>
      <c r="S79" s="170">
        <f t="shared" si="62"/>
        <v>1009185</v>
      </c>
      <c r="T79" s="170">
        <v>977825</v>
      </c>
      <c r="U79" s="170">
        <v>31360</v>
      </c>
      <c r="V79" s="170"/>
      <c r="W79" s="170">
        <f t="shared" si="63"/>
        <v>1036635</v>
      </c>
      <c r="X79" s="170">
        <v>1009332</v>
      </c>
      <c r="Y79" s="170">
        <v>27303</v>
      </c>
      <c r="Z79" s="170"/>
      <c r="AA79" s="170">
        <f t="shared" si="64"/>
        <v>1034875</v>
      </c>
      <c r="AB79" s="170">
        <v>1006802</v>
      </c>
      <c r="AC79" s="170">
        <v>28073</v>
      </c>
      <c r="AD79" s="170"/>
      <c r="AE79" s="170">
        <f t="shared" si="65"/>
        <v>1010434</v>
      </c>
      <c r="AF79" s="170">
        <v>985469</v>
      </c>
      <c r="AG79" s="170">
        <v>24965</v>
      </c>
      <c r="AH79" s="170"/>
      <c r="AI79" s="170">
        <f t="shared" si="66"/>
        <v>511154</v>
      </c>
      <c r="AJ79" s="170">
        <v>499213</v>
      </c>
      <c r="AK79" s="170">
        <v>11941</v>
      </c>
      <c r="AL79" s="170"/>
      <c r="AM79" s="170">
        <f t="shared" si="67"/>
        <v>47590</v>
      </c>
      <c r="AN79" s="170">
        <v>38315</v>
      </c>
      <c r="AO79" s="170">
        <v>9275</v>
      </c>
    </row>
    <row r="80" spans="2:41" ht="15" customHeight="1">
      <c r="B80" s="169" t="s">
        <v>133</v>
      </c>
      <c r="C80" s="170">
        <f t="shared" si="58"/>
        <v>71349</v>
      </c>
      <c r="D80" s="170">
        <v>70299</v>
      </c>
      <c r="E80" s="170">
        <v>1050</v>
      </c>
      <c r="F80" s="170"/>
      <c r="G80" s="170">
        <f t="shared" si="59"/>
        <v>56228</v>
      </c>
      <c r="H80" s="170">
        <v>55570</v>
      </c>
      <c r="I80" s="170">
        <v>658</v>
      </c>
      <c r="J80" s="170"/>
      <c r="K80" s="170">
        <f t="shared" si="60"/>
        <v>46852</v>
      </c>
      <c r="L80" s="170">
        <v>46052</v>
      </c>
      <c r="M80" s="170">
        <v>800</v>
      </c>
      <c r="N80" s="170"/>
      <c r="O80" s="170">
        <f t="shared" si="61"/>
        <v>70892</v>
      </c>
      <c r="P80" s="170">
        <v>70297</v>
      </c>
      <c r="Q80" s="170">
        <v>595</v>
      </c>
      <c r="R80" s="170"/>
      <c r="S80" s="170">
        <f t="shared" si="62"/>
        <v>73661</v>
      </c>
      <c r="T80" s="170">
        <v>72993</v>
      </c>
      <c r="U80" s="170">
        <v>668</v>
      </c>
      <c r="V80" s="170"/>
      <c r="W80" s="170">
        <f t="shared" si="63"/>
        <v>75007</v>
      </c>
      <c r="X80" s="170">
        <v>74446</v>
      </c>
      <c r="Y80" s="170">
        <v>561</v>
      </c>
      <c r="Z80" s="170"/>
      <c r="AA80" s="170">
        <f t="shared" si="64"/>
        <v>77373</v>
      </c>
      <c r="AB80" s="170">
        <v>76780</v>
      </c>
      <c r="AC80" s="170">
        <v>593</v>
      </c>
      <c r="AD80" s="170"/>
      <c r="AE80" s="170">
        <f t="shared" si="65"/>
        <v>80484</v>
      </c>
      <c r="AF80" s="170">
        <v>79889</v>
      </c>
      <c r="AG80" s="170">
        <v>595</v>
      </c>
      <c r="AH80" s="170"/>
      <c r="AI80" s="170">
        <f t="shared" si="66"/>
        <v>37710</v>
      </c>
      <c r="AJ80" s="170">
        <v>37333</v>
      </c>
      <c r="AK80" s="170">
        <v>377</v>
      </c>
      <c r="AL80" s="170"/>
      <c r="AM80" s="170">
        <f t="shared" si="67"/>
        <v>4045</v>
      </c>
      <c r="AN80" s="170">
        <v>3331</v>
      </c>
      <c r="AO80" s="170">
        <v>714</v>
      </c>
    </row>
    <row r="81" spans="2:41" ht="15" customHeight="1">
      <c r="B81" s="169" t="s">
        <v>135</v>
      </c>
      <c r="C81" s="170">
        <f t="shared" si="58"/>
        <v>4342</v>
      </c>
      <c r="D81" s="170">
        <v>2993</v>
      </c>
      <c r="E81" s="170">
        <v>1349</v>
      </c>
      <c r="F81" s="170"/>
      <c r="G81" s="170">
        <f t="shared" si="59"/>
        <v>4886</v>
      </c>
      <c r="H81" s="170">
        <v>3418</v>
      </c>
      <c r="I81" s="170">
        <v>1468</v>
      </c>
      <c r="J81" s="170"/>
      <c r="K81" s="170">
        <f t="shared" si="60"/>
        <v>8854</v>
      </c>
      <c r="L81" s="170">
        <v>5905</v>
      </c>
      <c r="M81" s="170">
        <v>2949</v>
      </c>
      <c r="N81" s="170"/>
      <c r="O81" s="170">
        <f t="shared" si="61"/>
        <v>15509</v>
      </c>
      <c r="P81" s="170">
        <v>13499</v>
      </c>
      <c r="Q81" s="170">
        <v>2010</v>
      </c>
      <c r="R81" s="170"/>
      <c r="S81" s="170">
        <f t="shared" si="62"/>
        <v>19076</v>
      </c>
      <c r="T81" s="170">
        <v>15416</v>
      </c>
      <c r="U81" s="170">
        <v>3660</v>
      </c>
      <c r="V81" s="170"/>
      <c r="W81" s="170">
        <f t="shared" si="63"/>
        <v>14758</v>
      </c>
      <c r="X81" s="170">
        <v>11038</v>
      </c>
      <c r="Y81" s="170">
        <v>3720</v>
      </c>
      <c r="Z81" s="170"/>
      <c r="AA81" s="170">
        <f t="shared" si="64"/>
        <v>12134</v>
      </c>
      <c r="AB81" s="170">
        <v>10014</v>
      </c>
      <c r="AC81" s="170">
        <v>2120</v>
      </c>
      <c r="AD81" s="170"/>
      <c r="AE81" s="170">
        <f t="shared" si="65"/>
        <v>11539</v>
      </c>
      <c r="AF81" s="170">
        <v>9725</v>
      </c>
      <c r="AG81" s="170">
        <v>1814</v>
      </c>
      <c r="AH81" s="170"/>
      <c r="AI81" s="170">
        <f t="shared" si="66"/>
        <v>4625</v>
      </c>
      <c r="AJ81" s="170">
        <v>3937</v>
      </c>
      <c r="AK81" s="170">
        <v>688</v>
      </c>
      <c r="AL81" s="170"/>
      <c r="AM81" s="170">
        <f t="shared" si="67"/>
        <v>61976</v>
      </c>
      <c r="AN81" s="170">
        <v>61397</v>
      </c>
      <c r="AO81" s="170">
        <v>579</v>
      </c>
    </row>
    <row r="82" spans="2:41" ht="15" customHeight="1">
      <c r="B82" s="169" t="s">
        <v>134</v>
      </c>
      <c r="C82" s="170">
        <f t="shared" si="58"/>
        <v>30417</v>
      </c>
      <c r="D82" s="170">
        <v>24932</v>
      </c>
      <c r="E82" s="170">
        <v>5485</v>
      </c>
      <c r="F82" s="170"/>
      <c r="G82" s="170">
        <f t="shared" si="59"/>
        <v>16119</v>
      </c>
      <c r="H82" s="170">
        <v>10805</v>
      </c>
      <c r="I82" s="170">
        <v>5314</v>
      </c>
      <c r="J82" s="170"/>
      <c r="K82" s="170">
        <f t="shared" si="60"/>
        <v>27879</v>
      </c>
      <c r="L82" s="170">
        <v>19822</v>
      </c>
      <c r="M82" s="170">
        <v>8057</v>
      </c>
      <c r="N82" s="170"/>
      <c r="O82" s="170">
        <f t="shared" si="61"/>
        <v>42542</v>
      </c>
      <c r="P82" s="170">
        <v>35363</v>
      </c>
      <c r="Q82" s="170">
        <v>7179</v>
      </c>
      <c r="R82" s="170"/>
      <c r="S82" s="170">
        <f t="shared" si="62"/>
        <v>37131</v>
      </c>
      <c r="T82" s="170">
        <v>29404</v>
      </c>
      <c r="U82" s="170">
        <v>7727</v>
      </c>
      <c r="V82" s="170"/>
      <c r="W82" s="170">
        <f t="shared" si="63"/>
        <v>26444</v>
      </c>
      <c r="X82" s="170">
        <v>19801</v>
      </c>
      <c r="Y82" s="170">
        <v>6643</v>
      </c>
      <c r="Z82" s="170"/>
      <c r="AA82" s="170">
        <f t="shared" si="64"/>
        <v>7463</v>
      </c>
      <c r="AB82" s="170">
        <v>6014</v>
      </c>
      <c r="AC82" s="170">
        <v>1449</v>
      </c>
      <c r="AD82" s="170"/>
      <c r="AE82" s="170">
        <f t="shared" si="65"/>
        <v>5867</v>
      </c>
      <c r="AF82" s="170">
        <v>4244</v>
      </c>
      <c r="AG82" s="170">
        <v>1623</v>
      </c>
      <c r="AH82" s="170"/>
      <c r="AI82" s="170">
        <f t="shared" si="66"/>
        <v>6932</v>
      </c>
      <c r="AJ82" s="170">
        <v>2182</v>
      </c>
      <c r="AK82" s="170">
        <v>4750</v>
      </c>
      <c r="AL82" s="170"/>
      <c r="AM82" s="170">
        <f t="shared" si="67"/>
        <v>4292</v>
      </c>
      <c r="AN82" s="170">
        <v>1490</v>
      </c>
      <c r="AO82" s="170">
        <v>2802</v>
      </c>
    </row>
    <row r="83" spans="2:41" ht="15" customHeight="1">
      <c r="B83" s="169" t="s">
        <v>41</v>
      </c>
      <c r="C83" s="170">
        <f t="shared" si="58"/>
        <v>144267</v>
      </c>
      <c r="D83" s="170">
        <v>143297</v>
      </c>
      <c r="E83" s="170">
        <v>970</v>
      </c>
      <c r="F83" s="170"/>
      <c r="G83" s="170">
        <f t="shared" si="59"/>
        <v>119517</v>
      </c>
      <c r="H83" s="170">
        <v>118331</v>
      </c>
      <c r="I83" s="170">
        <v>1186</v>
      </c>
      <c r="J83" s="170"/>
      <c r="K83" s="170">
        <f t="shared" si="60"/>
        <v>124647</v>
      </c>
      <c r="L83" s="170">
        <v>124142</v>
      </c>
      <c r="M83" s="170">
        <v>505</v>
      </c>
      <c r="N83" s="170"/>
      <c r="O83" s="170">
        <f t="shared" si="61"/>
        <v>160764</v>
      </c>
      <c r="P83" s="170">
        <v>160249</v>
      </c>
      <c r="Q83" s="170">
        <v>515</v>
      </c>
      <c r="R83" s="170"/>
      <c r="S83" s="170">
        <f t="shared" si="62"/>
        <v>184579</v>
      </c>
      <c r="T83" s="170">
        <v>183919</v>
      </c>
      <c r="U83" s="170">
        <v>660</v>
      </c>
      <c r="V83" s="170"/>
      <c r="W83" s="170">
        <f t="shared" si="63"/>
        <v>179567</v>
      </c>
      <c r="X83" s="170">
        <v>179007</v>
      </c>
      <c r="Y83" s="170">
        <v>560</v>
      </c>
      <c r="Z83" s="170"/>
      <c r="AA83" s="170">
        <f t="shared" si="64"/>
        <v>187116</v>
      </c>
      <c r="AB83" s="170">
        <v>186461</v>
      </c>
      <c r="AC83" s="170">
        <v>655</v>
      </c>
      <c r="AD83" s="170"/>
      <c r="AE83" s="170">
        <f t="shared" si="65"/>
        <v>180477</v>
      </c>
      <c r="AF83" s="170">
        <v>179904</v>
      </c>
      <c r="AG83" s="170">
        <v>573</v>
      </c>
      <c r="AH83" s="170"/>
      <c r="AI83" s="170">
        <f t="shared" si="66"/>
        <v>81673</v>
      </c>
      <c r="AJ83" s="170">
        <v>81296</v>
      </c>
      <c r="AK83" s="170">
        <v>377</v>
      </c>
      <c r="AL83" s="170"/>
      <c r="AM83" s="170">
        <f t="shared" si="67"/>
        <v>44815</v>
      </c>
      <c r="AN83" s="170">
        <v>44344</v>
      </c>
      <c r="AO83" s="170">
        <v>471</v>
      </c>
    </row>
    <row r="84" spans="2:41" ht="15" customHeight="1">
      <c r="B84" s="169" t="s">
        <v>136</v>
      </c>
      <c r="C84" s="170">
        <f t="shared" si="58"/>
        <v>113992</v>
      </c>
      <c r="D84" s="170">
        <v>111140</v>
      </c>
      <c r="E84" s="170">
        <v>2852</v>
      </c>
      <c r="F84" s="170"/>
      <c r="G84" s="170">
        <f t="shared" si="59"/>
        <v>92510</v>
      </c>
      <c r="H84" s="170">
        <v>89269</v>
      </c>
      <c r="I84" s="170">
        <v>3241</v>
      </c>
      <c r="J84" s="170"/>
      <c r="K84" s="170">
        <f t="shared" si="60"/>
        <v>67740</v>
      </c>
      <c r="L84" s="170">
        <v>65771</v>
      </c>
      <c r="M84" s="170">
        <v>1969</v>
      </c>
      <c r="N84" s="170"/>
      <c r="O84" s="170">
        <f t="shared" si="61"/>
        <v>77347</v>
      </c>
      <c r="P84" s="170">
        <v>75700</v>
      </c>
      <c r="Q84" s="170">
        <v>1647</v>
      </c>
      <c r="R84" s="170"/>
      <c r="S84" s="170">
        <f t="shared" si="62"/>
        <v>82663</v>
      </c>
      <c r="T84" s="170">
        <v>80948</v>
      </c>
      <c r="U84" s="170">
        <v>1715</v>
      </c>
      <c r="V84" s="170"/>
      <c r="W84" s="170">
        <f t="shared" si="63"/>
        <v>81011</v>
      </c>
      <c r="X84" s="170">
        <v>79561</v>
      </c>
      <c r="Y84" s="170">
        <v>1450</v>
      </c>
      <c r="Z84" s="170"/>
      <c r="AA84" s="170">
        <f t="shared" si="64"/>
        <v>78050</v>
      </c>
      <c r="AB84" s="170">
        <v>76506</v>
      </c>
      <c r="AC84" s="170">
        <v>1544</v>
      </c>
      <c r="AD84" s="170"/>
      <c r="AE84" s="170">
        <f t="shared" si="65"/>
        <v>76781</v>
      </c>
      <c r="AF84" s="170">
        <v>75305</v>
      </c>
      <c r="AG84" s="170">
        <v>1476</v>
      </c>
      <c r="AH84" s="170"/>
      <c r="AI84" s="170">
        <f t="shared" si="66"/>
        <v>36186</v>
      </c>
      <c r="AJ84" s="170">
        <v>35159</v>
      </c>
      <c r="AK84" s="170">
        <v>1027</v>
      </c>
      <c r="AL84" s="170"/>
      <c r="AM84" s="170">
        <f t="shared" si="67"/>
        <v>7309</v>
      </c>
      <c r="AN84" s="170">
        <v>5908</v>
      </c>
      <c r="AO84" s="170">
        <v>1401</v>
      </c>
    </row>
    <row r="85" spans="2:41" ht="15" customHeight="1">
      <c r="B85" s="169" t="s">
        <v>137</v>
      </c>
      <c r="C85" s="170">
        <f t="shared" si="58"/>
        <v>24873</v>
      </c>
      <c r="D85" s="170">
        <v>21811</v>
      </c>
      <c r="E85" s="170">
        <v>3062</v>
      </c>
      <c r="F85" s="170"/>
      <c r="G85" s="170">
        <f t="shared" si="59"/>
        <v>17341</v>
      </c>
      <c r="H85" s="170">
        <v>14500</v>
      </c>
      <c r="I85" s="170">
        <v>2841</v>
      </c>
      <c r="J85" s="170"/>
      <c r="K85" s="170">
        <f t="shared" si="60"/>
        <v>18922</v>
      </c>
      <c r="L85" s="170">
        <v>16023</v>
      </c>
      <c r="M85" s="170">
        <v>2899</v>
      </c>
      <c r="N85" s="170"/>
      <c r="O85" s="170">
        <f t="shared" si="61"/>
        <v>46519</v>
      </c>
      <c r="P85" s="170">
        <v>43475</v>
      </c>
      <c r="Q85" s="170">
        <v>3044</v>
      </c>
      <c r="R85" s="170"/>
      <c r="S85" s="170">
        <f t="shared" si="62"/>
        <v>40175</v>
      </c>
      <c r="T85" s="170">
        <v>35337</v>
      </c>
      <c r="U85" s="170">
        <v>4838</v>
      </c>
      <c r="V85" s="170"/>
      <c r="W85" s="170">
        <f t="shared" si="63"/>
        <v>35938</v>
      </c>
      <c r="X85" s="170">
        <v>31665</v>
      </c>
      <c r="Y85" s="170">
        <v>4273</v>
      </c>
      <c r="Z85" s="170"/>
      <c r="AA85" s="170">
        <f t="shared" si="64"/>
        <v>34800</v>
      </c>
      <c r="AB85" s="170">
        <v>31235</v>
      </c>
      <c r="AC85" s="170">
        <v>3565</v>
      </c>
      <c r="AD85" s="170"/>
      <c r="AE85" s="170">
        <f t="shared" si="65"/>
        <v>31736</v>
      </c>
      <c r="AF85" s="170">
        <v>28106</v>
      </c>
      <c r="AG85" s="170">
        <v>3630</v>
      </c>
      <c r="AH85" s="170"/>
      <c r="AI85" s="170">
        <f t="shared" si="66"/>
        <v>17302</v>
      </c>
      <c r="AJ85" s="170">
        <v>15130</v>
      </c>
      <c r="AK85" s="170">
        <v>2172</v>
      </c>
      <c r="AL85" s="170"/>
      <c r="AM85" s="170">
        <f t="shared" si="67"/>
        <v>2805</v>
      </c>
      <c r="AN85" s="170">
        <v>20</v>
      </c>
      <c r="AO85" s="170">
        <v>2785</v>
      </c>
    </row>
    <row r="86" spans="2:41" ht="15" customHeight="1">
      <c r="B86" s="169" t="s">
        <v>139</v>
      </c>
      <c r="C86" s="170">
        <f t="shared" si="58"/>
        <v>11050</v>
      </c>
      <c r="D86" s="170">
        <v>10443</v>
      </c>
      <c r="E86" s="170">
        <v>607</v>
      </c>
      <c r="F86" s="170"/>
      <c r="G86" s="170">
        <f t="shared" si="59"/>
        <v>8371</v>
      </c>
      <c r="H86" s="170">
        <v>7990</v>
      </c>
      <c r="I86" s="170">
        <v>381</v>
      </c>
      <c r="J86" s="170"/>
      <c r="K86" s="170">
        <f t="shared" si="60"/>
        <v>16634</v>
      </c>
      <c r="L86" s="170">
        <v>16238</v>
      </c>
      <c r="M86" s="170">
        <v>396</v>
      </c>
      <c r="N86" s="170"/>
      <c r="O86" s="170">
        <f t="shared" si="61"/>
        <v>32012</v>
      </c>
      <c r="P86" s="170">
        <v>31634</v>
      </c>
      <c r="Q86" s="170">
        <v>378</v>
      </c>
      <c r="R86" s="170"/>
      <c r="S86" s="170">
        <f t="shared" si="62"/>
        <v>31617</v>
      </c>
      <c r="T86" s="170">
        <v>31082</v>
      </c>
      <c r="U86" s="170">
        <v>535</v>
      </c>
      <c r="V86" s="170"/>
      <c r="W86" s="170">
        <f t="shared" si="63"/>
        <v>19766</v>
      </c>
      <c r="X86" s="170">
        <v>19298</v>
      </c>
      <c r="Y86" s="170">
        <v>468</v>
      </c>
      <c r="Z86" s="170"/>
      <c r="AA86" s="170">
        <f t="shared" si="64"/>
        <v>21103</v>
      </c>
      <c r="AB86" s="170">
        <v>20651</v>
      </c>
      <c r="AC86" s="170">
        <v>452</v>
      </c>
      <c r="AD86" s="170"/>
      <c r="AE86" s="170">
        <f t="shared" si="65"/>
        <v>20977</v>
      </c>
      <c r="AF86" s="170">
        <v>20454</v>
      </c>
      <c r="AG86" s="170">
        <v>523</v>
      </c>
      <c r="AH86" s="170"/>
      <c r="AI86" s="170">
        <f t="shared" si="66"/>
        <v>7489</v>
      </c>
      <c r="AJ86" s="170">
        <v>7259</v>
      </c>
      <c r="AK86" s="170">
        <v>230</v>
      </c>
      <c r="AL86" s="170"/>
      <c r="AM86" s="170">
        <f t="shared" si="67"/>
        <v>537</v>
      </c>
      <c r="AN86" s="170">
        <v>125</v>
      </c>
      <c r="AO86" s="170">
        <v>412</v>
      </c>
    </row>
    <row r="87" spans="2:41" ht="15" customHeight="1">
      <c r="B87" s="169" t="s">
        <v>121</v>
      </c>
      <c r="C87" s="170">
        <f t="shared" si="58"/>
        <v>1681</v>
      </c>
      <c r="D87" s="170">
        <v>1454</v>
      </c>
      <c r="E87" s="170">
        <v>227</v>
      </c>
      <c r="F87" s="170"/>
      <c r="G87" s="170">
        <f t="shared" si="59"/>
        <v>3124</v>
      </c>
      <c r="H87" s="170">
        <v>2930</v>
      </c>
      <c r="I87" s="170">
        <v>194</v>
      </c>
      <c r="J87" s="170"/>
      <c r="K87" s="170">
        <f t="shared" si="60"/>
        <v>2140</v>
      </c>
      <c r="L87" s="170">
        <v>1915</v>
      </c>
      <c r="M87" s="170">
        <v>225</v>
      </c>
      <c r="N87" s="170"/>
      <c r="O87" s="170">
        <f t="shared" si="61"/>
        <v>2526</v>
      </c>
      <c r="P87" s="170">
        <v>2305</v>
      </c>
      <c r="Q87" s="170">
        <v>221</v>
      </c>
      <c r="R87" s="170"/>
      <c r="S87" s="170">
        <f t="shared" si="62"/>
        <v>2508</v>
      </c>
      <c r="T87" s="170">
        <v>2211</v>
      </c>
      <c r="U87" s="170">
        <v>297</v>
      </c>
      <c r="V87" s="170"/>
      <c r="W87" s="170">
        <f t="shared" si="63"/>
        <v>2993</v>
      </c>
      <c r="X87" s="170">
        <v>2697</v>
      </c>
      <c r="Y87" s="170">
        <v>296</v>
      </c>
      <c r="Z87" s="170"/>
      <c r="AA87" s="170">
        <f t="shared" si="64"/>
        <v>2787</v>
      </c>
      <c r="AB87" s="170">
        <v>2445</v>
      </c>
      <c r="AC87" s="170">
        <v>342</v>
      </c>
      <c r="AD87" s="170"/>
      <c r="AE87" s="170">
        <f t="shared" si="65"/>
        <v>2874</v>
      </c>
      <c r="AF87" s="170">
        <v>2535</v>
      </c>
      <c r="AG87" s="170">
        <v>339</v>
      </c>
      <c r="AH87" s="170"/>
      <c r="AI87" s="170">
        <f t="shared" si="66"/>
        <v>1009</v>
      </c>
      <c r="AJ87" s="170">
        <v>869</v>
      </c>
      <c r="AK87" s="170">
        <v>140</v>
      </c>
      <c r="AL87" s="170"/>
      <c r="AM87" s="170">
        <f t="shared" si="67"/>
        <v>4732</v>
      </c>
      <c r="AN87" s="170">
        <v>4721</v>
      </c>
      <c r="AO87" s="170">
        <v>11</v>
      </c>
    </row>
    <row r="88" spans="2:41" ht="15" customHeight="1">
      <c r="B88" s="169" t="s">
        <v>122</v>
      </c>
      <c r="C88" s="170">
        <f t="shared" si="58"/>
        <v>27217</v>
      </c>
      <c r="D88" s="170">
        <v>24697</v>
      </c>
      <c r="E88" s="170">
        <v>2520</v>
      </c>
      <c r="F88" s="170"/>
      <c r="G88" s="170">
        <f t="shared" si="59"/>
        <v>15723</v>
      </c>
      <c r="H88" s="170">
        <v>13581</v>
      </c>
      <c r="I88" s="170">
        <v>2142</v>
      </c>
      <c r="J88" s="170"/>
      <c r="K88" s="170">
        <f t="shared" si="60"/>
        <v>18404</v>
      </c>
      <c r="L88" s="170">
        <v>16445</v>
      </c>
      <c r="M88" s="170">
        <v>1959</v>
      </c>
      <c r="N88" s="170"/>
      <c r="O88" s="170">
        <f t="shared" si="61"/>
        <v>27860</v>
      </c>
      <c r="P88" s="170">
        <v>26150</v>
      </c>
      <c r="Q88" s="170">
        <v>1710</v>
      </c>
      <c r="R88" s="170"/>
      <c r="S88" s="170">
        <f t="shared" si="62"/>
        <v>27197</v>
      </c>
      <c r="T88" s="170">
        <v>25281</v>
      </c>
      <c r="U88" s="170">
        <v>1916</v>
      </c>
      <c r="V88" s="170"/>
      <c r="W88" s="170">
        <f t="shared" si="63"/>
        <v>21533</v>
      </c>
      <c r="X88" s="170">
        <v>19727</v>
      </c>
      <c r="Y88" s="170">
        <v>1806</v>
      </c>
      <c r="Z88" s="170"/>
      <c r="AA88" s="170">
        <f t="shared" si="64"/>
        <v>23624</v>
      </c>
      <c r="AB88" s="170">
        <v>21911</v>
      </c>
      <c r="AC88" s="170">
        <v>1713</v>
      </c>
      <c r="AD88" s="170"/>
      <c r="AE88" s="170">
        <f t="shared" si="65"/>
        <v>23850</v>
      </c>
      <c r="AF88" s="170">
        <v>22285</v>
      </c>
      <c r="AG88" s="170">
        <v>1565</v>
      </c>
      <c r="AH88" s="170"/>
      <c r="AI88" s="170">
        <f t="shared" si="66"/>
        <v>11630</v>
      </c>
      <c r="AJ88" s="170">
        <v>10418</v>
      </c>
      <c r="AK88" s="170">
        <v>1212</v>
      </c>
      <c r="AL88" s="170"/>
      <c r="AM88" s="170">
        <f t="shared" si="67"/>
        <v>1701</v>
      </c>
      <c r="AN88" s="170">
        <v>158</v>
      </c>
      <c r="AO88" s="170">
        <v>1543</v>
      </c>
    </row>
    <row r="89" spans="2:41" ht="15" customHeight="1">
      <c r="B89" s="169" t="s">
        <v>161</v>
      </c>
      <c r="C89" s="170">
        <f t="shared" si="58"/>
        <v>1341</v>
      </c>
      <c r="D89" s="170">
        <v>1341</v>
      </c>
      <c r="E89" s="170">
        <v>0</v>
      </c>
      <c r="F89" s="170"/>
      <c r="G89" s="170">
        <f t="shared" si="59"/>
        <v>1077</v>
      </c>
      <c r="H89" s="170">
        <v>1077</v>
      </c>
      <c r="I89" s="170">
        <v>0</v>
      </c>
      <c r="J89" s="170"/>
      <c r="K89" s="170">
        <f t="shared" si="60"/>
        <v>1285</v>
      </c>
      <c r="L89" s="170">
        <v>1285</v>
      </c>
      <c r="M89" s="170">
        <v>0</v>
      </c>
      <c r="N89" s="170"/>
      <c r="O89" s="170">
        <f t="shared" si="61"/>
        <v>3464</v>
      </c>
      <c r="P89" s="170">
        <v>3464</v>
      </c>
      <c r="Q89" s="170">
        <v>0</v>
      </c>
      <c r="R89" s="170"/>
      <c r="S89" s="170">
        <f t="shared" si="62"/>
        <v>4115</v>
      </c>
      <c r="T89" s="170">
        <v>4115</v>
      </c>
      <c r="U89" s="170">
        <v>0</v>
      </c>
      <c r="V89" s="170"/>
      <c r="W89" s="170">
        <f t="shared" si="63"/>
        <v>3905</v>
      </c>
      <c r="X89" s="170">
        <v>3905</v>
      </c>
      <c r="Y89" s="170">
        <v>0</v>
      </c>
      <c r="Z89" s="170"/>
      <c r="AA89" s="170">
        <f t="shared" si="64"/>
        <v>3602</v>
      </c>
      <c r="AB89" s="170">
        <v>3602</v>
      </c>
      <c r="AC89" s="170">
        <v>0</v>
      </c>
      <c r="AD89" s="170"/>
      <c r="AE89" s="170">
        <f t="shared" si="65"/>
        <v>3094</v>
      </c>
      <c r="AF89" s="170">
        <v>3094</v>
      </c>
      <c r="AG89" s="170">
        <v>0</v>
      </c>
      <c r="AH89" s="170"/>
      <c r="AI89" s="170">
        <f t="shared" si="66"/>
        <v>651</v>
      </c>
      <c r="AJ89" s="170">
        <v>651</v>
      </c>
      <c r="AK89" s="170">
        <v>0</v>
      </c>
      <c r="AL89" s="170"/>
      <c r="AM89" s="170">
        <f t="shared" si="67"/>
        <v>5816</v>
      </c>
      <c r="AN89" s="170">
        <v>5816</v>
      </c>
      <c r="AO89" s="170">
        <v>0</v>
      </c>
    </row>
    <row r="90" spans="2:41" ht="15" customHeight="1">
      <c r="B90" s="169" t="s">
        <v>141</v>
      </c>
      <c r="C90" s="170">
        <f t="shared" si="58"/>
        <v>52693</v>
      </c>
      <c r="D90" s="170">
        <v>52173</v>
      </c>
      <c r="E90" s="170">
        <v>520</v>
      </c>
      <c r="F90" s="170"/>
      <c r="G90" s="170">
        <f t="shared" si="59"/>
        <v>37175</v>
      </c>
      <c r="H90" s="170">
        <v>36723</v>
      </c>
      <c r="I90" s="170">
        <v>452</v>
      </c>
      <c r="J90" s="170"/>
      <c r="K90" s="170">
        <f t="shared" si="60"/>
        <v>36442</v>
      </c>
      <c r="L90" s="170">
        <v>36094</v>
      </c>
      <c r="M90" s="170">
        <v>348</v>
      </c>
      <c r="N90" s="170"/>
      <c r="O90" s="170">
        <f t="shared" si="61"/>
        <v>44129</v>
      </c>
      <c r="P90" s="170">
        <v>43783</v>
      </c>
      <c r="Q90" s="170">
        <v>346</v>
      </c>
      <c r="R90" s="170"/>
      <c r="S90" s="170">
        <f t="shared" si="62"/>
        <v>44512</v>
      </c>
      <c r="T90" s="170">
        <v>44009</v>
      </c>
      <c r="U90" s="170">
        <v>503</v>
      </c>
      <c r="V90" s="170"/>
      <c r="W90" s="170">
        <f t="shared" si="63"/>
        <v>45725</v>
      </c>
      <c r="X90" s="170">
        <v>45321</v>
      </c>
      <c r="Y90" s="170">
        <v>404</v>
      </c>
      <c r="Z90" s="170"/>
      <c r="AA90" s="170">
        <f t="shared" si="64"/>
        <v>47894</v>
      </c>
      <c r="AB90" s="170">
        <v>47420</v>
      </c>
      <c r="AC90" s="170">
        <v>474</v>
      </c>
      <c r="AD90" s="170"/>
      <c r="AE90" s="170">
        <f t="shared" si="65"/>
        <v>45678</v>
      </c>
      <c r="AF90" s="170">
        <v>45301</v>
      </c>
      <c r="AG90" s="170">
        <v>377</v>
      </c>
      <c r="AH90" s="170"/>
      <c r="AI90" s="170">
        <f t="shared" si="66"/>
        <v>17795</v>
      </c>
      <c r="AJ90" s="170">
        <v>17591</v>
      </c>
      <c r="AK90" s="170">
        <v>204</v>
      </c>
      <c r="AL90" s="170"/>
      <c r="AM90" s="170">
        <f t="shared" si="67"/>
        <v>465</v>
      </c>
      <c r="AN90" s="170">
        <v>135</v>
      </c>
      <c r="AO90" s="170">
        <v>330</v>
      </c>
    </row>
    <row r="91" spans="2:41" ht="15" customHeight="1">
      <c r="B91" s="169" t="s">
        <v>142</v>
      </c>
      <c r="C91" s="170">
        <f t="shared" si="58"/>
        <v>240</v>
      </c>
      <c r="D91" s="170">
        <v>239</v>
      </c>
      <c r="E91" s="170">
        <v>1</v>
      </c>
      <c r="F91" s="170"/>
      <c r="G91" s="170">
        <f t="shared" si="59"/>
        <v>205</v>
      </c>
      <c r="H91" s="170">
        <v>205</v>
      </c>
      <c r="I91" s="170">
        <v>0</v>
      </c>
      <c r="J91" s="170"/>
      <c r="K91" s="170">
        <f t="shared" si="60"/>
        <v>249</v>
      </c>
      <c r="L91" s="170">
        <v>249</v>
      </c>
      <c r="M91" s="170">
        <v>0</v>
      </c>
      <c r="N91" s="170"/>
      <c r="O91" s="170">
        <f t="shared" si="61"/>
        <v>329</v>
      </c>
      <c r="P91" s="170">
        <v>325</v>
      </c>
      <c r="Q91" s="170">
        <v>4</v>
      </c>
      <c r="R91" s="170"/>
      <c r="S91" s="170">
        <f t="shared" si="62"/>
        <v>233</v>
      </c>
      <c r="T91" s="170">
        <v>232</v>
      </c>
      <c r="U91" s="170">
        <v>1</v>
      </c>
      <c r="V91" s="170"/>
      <c r="W91" s="170">
        <f t="shared" si="63"/>
        <v>297</v>
      </c>
      <c r="X91" s="170">
        <v>296</v>
      </c>
      <c r="Y91" s="170">
        <v>1</v>
      </c>
      <c r="Z91" s="170"/>
      <c r="AA91" s="170">
        <f t="shared" si="64"/>
        <v>275</v>
      </c>
      <c r="AB91" s="170">
        <v>273</v>
      </c>
      <c r="AC91" s="170">
        <v>2</v>
      </c>
      <c r="AD91" s="170"/>
      <c r="AE91" s="170">
        <f t="shared" si="65"/>
        <v>370</v>
      </c>
      <c r="AF91" s="170">
        <v>366</v>
      </c>
      <c r="AG91" s="170">
        <v>4</v>
      </c>
      <c r="AH91" s="170"/>
      <c r="AI91" s="170">
        <f t="shared" si="66"/>
        <v>164</v>
      </c>
      <c r="AJ91" s="170">
        <v>164</v>
      </c>
      <c r="AK91" s="170">
        <v>0</v>
      </c>
      <c r="AL91" s="170"/>
      <c r="AM91" s="170">
        <f t="shared" si="67"/>
        <v>1850</v>
      </c>
      <c r="AN91" s="170">
        <v>1848</v>
      </c>
      <c r="AO91" s="170">
        <v>2</v>
      </c>
    </row>
    <row r="92" spans="2:41" ht="15" customHeight="1">
      <c r="B92" s="169" t="s">
        <v>143</v>
      </c>
      <c r="C92" s="170">
        <f t="shared" si="58"/>
        <v>2812</v>
      </c>
      <c r="D92" s="170">
        <v>2792</v>
      </c>
      <c r="E92" s="170">
        <v>20</v>
      </c>
      <c r="F92" s="170"/>
      <c r="G92" s="170">
        <f t="shared" si="59"/>
        <v>4365</v>
      </c>
      <c r="H92" s="170">
        <v>4242</v>
      </c>
      <c r="I92" s="170">
        <v>123</v>
      </c>
      <c r="J92" s="170"/>
      <c r="K92" s="170">
        <f t="shared" si="60"/>
        <v>7136</v>
      </c>
      <c r="L92" s="170">
        <v>6944</v>
      </c>
      <c r="M92" s="170">
        <v>192</v>
      </c>
      <c r="N92" s="170"/>
      <c r="O92" s="170">
        <f t="shared" si="61"/>
        <v>10997</v>
      </c>
      <c r="P92" s="170">
        <v>10803</v>
      </c>
      <c r="Q92" s="170">
        <v>194</v>
      </c>
      <c r="R92" s="170"/>
      <c r="S92" s="170">
        <f t="shared" si="62"/>
        <v>11023</v>
      </c>
      <c r="T92" s="170">
        <v>10731</v>
      </c>
      <c r="U92" s="170">
        <v>292</v>
      </c>
      <c r="V92" s="170"/>
      <c r="W92" s="170">
        <f t="shared" si="63"/>
        <v>9871</v>
      </c>
      <c r="X92" s="170">
        <v>9645</v>
      </c>
      <c r="Y92" s="170">
        <v>226</v>
      </c>
      <c r="Z92" s="170"/>
      <c r="AA92" s="170">
        <f t="shared" si="64"/>
        <v>9202</v>
      </c>
      <c r="AB92" s="170">
        <v>8903</v>
      </c>
      <c r="AC92" s="170">
        <v>299</v>
      </c>
      <c r="AD92" s="170"/>
      <c r="AE92" s="170">
        <f t="shared" si="65"/>
        <v>10520</v>
      </c>
      <c r="AF92" s="170">
        <v>10224</v>
      </c>
      <c r="AG92" s="170">
        <v>296</v>
      </c>
      <c r="AH92" s="170"/>
      <c r="AI92" s="170">
        <f t="shared" si="66"/>
        <v>5151</v>
      </c>
      <c r="AJ92" s="170">
        <v>4962</v>
      </c>
      <c r="AK92" s="170">
        <v>189</v>
      </c>
      <c r="AL92" s="170"/>
      <c r="AM92" s="170">
        <f t="shared" si="67"/>
        <v>12374</v>
      </c>
      <c r="AN92" s="170">
        <v>12019</v>
      </c>
      <c r="AO92" s="170">
        <v>355</v>
      </c>
    </row>
    <row r="93" spans="2:41" ht="15" customHeight="1">
      <c r="B93" s="169" t="s">
        <v>145</v>
      </c>
      <c r="C93" s="170">
        <f t="shared" si="58"/>
        <v>6882</v>
      </c>
      <c r="D93" s="170">
        <v>6652</v>
      </c>
      <c r="E93" s="170">
        <v>230</v>
      </c>
      <c r="F93" s="170"/>
      <c r="G93" s="170">
        <f t="shared" si="59"/>
        <v>10258</v>
      </c>
      <c r="H93" s="170">
        <v>8097</v>
      </c>
      <c r="I93" s="170">
        <v>2161</v>
      </c>
      <c r="J93" s="170"/>
      <c r="K93" s="170">
        <f t="shared" si="60"/>
        <v>12987</v>
      </c>
      <c r="L93" s="170">
        <v>9911</v>
      </c>
      <c r="M93" s="170">
        <v>3076</v>
      </c>
      <c r="N93" s="170"/>
      <c r="O93" s="170">
        <f t="shared" si="61"/>
        <v>27703</v>
      </c>
      <c r="P93" s="170">
        <v>21992</v>
      </c>
      <c r="Q93" s="170">
        <v>5711</v>
      </c>
      <c r="R93" s="170"/>
      <c r="S93" s="170">
        <f t="shared" si="62"/>
        <v>33303</v>
      </c>
      <c r="T93" s="170">
        <v>26859</v>
      </c>
      <c r="U93" s="170">
        <v>6444</v>
      </c>
      <c r="V93" s="170"/>
      <c r="W93" s="170">
        <f t="shared" si="63"/>
        <v>31250</v>
      </c>
      <c r="X93" s="170">
        <v>24924</v>
      </c>
      <c r="Y93" s="170">
        <v>6326</v>
      </c>
      <c r="Z93" s="170"/>
      <c r="AA93" s="170">
        <f t="shared" si="64"/>
        <v>26327</v>
      </c>
      <c r="AB93" s="170">
        <v>20340</v>
      </c>
      <c r="AC93" s="170">
        <v>5987</v>
      </c>
      <c r="AD93" s="170"/>
      <c r="AE93" s="170">
        <f t="shared" si="65"/>
        <v>26681</v>
      </c>
      <c r="AF93" s="170">
        <v>21373</v>
      </c>
      <c r="AG93" s="170">
        <v>5308</v>
      </c>
      <c r="AH93" s="170"/>
      <c r="AI93" s="170">
        <f t="shared" si="66"/>
        <v>13171</v>
      </c>
      <c r="AJ93" s="170">
        <v>9577</v>
      </c>
      <c r="AK93" s="170">
        <v>3594</v>
      </c>
      <c r="AL93" s="170"/>
      <c r="AM93" s="170">
        <f t="shared" si="67"/>
        <v>7296</v>
      </c>
      <c r="AN93" s="170">
        <v>1954</v>
      </c>
      <c r="AO93" s="170">
        <v>5342</v>
      </c>
    </row>
    <row r="94" spans="2:41" ht="15" customHeight="1">
      <c r="B94" s="169" t="s">
        <v>146</v>
      </c>
      <c r="C94" s="170">
        <f t="shared" si="58"/>
        <v>2967</v>
      </c>
      <c r="D94" s="170">
        <v>2949</v>
      </c>
      <c r="E94" s="170">
        <v>18</v>
      </c>
      <c r="F94" s="170"/>
      <c r="G94" s="170">
        <f t="shared" si="59"/>
        <v>1924</v>
      </c>
      <c r="H94" s="170">
        <v>1908</v>
      </c>
      <c r="I94" s="170">
        <v>16</v>
      </c>
      <c r="J94" s="170"/>
      <c r="K94" s="170">
        <f t="shared" si="60"/>
        <v>2402</v>
      </c>
      <c r="L94" s="170">
        <v>2385</v>
      </c>
      <c r="M94" s="170">
        <v>17</v>
      </c>
      <c r="N94" s="170"/>
      <c r="O94" s="170">
        <f t="shared" si="61"/>
        <v>6140</v>
      </c>
      <c r="P94" s="170">
        <v>6122</v>
      </c>
      <c r="Q94" s="170">
        <v>18</v>
      </c>
      <c r="R94" s="170"/>
      <c r="S94" s="170">
        <f t="shared" si="62"/>
        <v>5820</v>
      </c>
      <c r="T94" s="170">
        <v>5792</v>
      </c>
      <c r="U94" s="170">
        <v>28</v>
      </c>
      <c r="V94" s="170"/>
      <c r="W94" s="170">
        <f t="shared" si="63"/>
        <v>5262</v>
      </c>
      <c r="X94" s="170">
        <v>5230</v>
      </c>
      <c r="Y94" s="170">
        <v>32</v>
      </c>
      <c r="Z94" s="170"/>
      <c r="AA94" s="170">
        <f t="shared" si="64"/>
        <v>6140</v>
      </c>
      <c r="AB94" s="170">
        <v>6111</v>
      </c>
      <c r="AC94" s="170">
        <v>29</v>
      </c>
      <c r="AD94" s="170"/>
      <c r="AE94" s="170">
        <f t="shared" si="65"/>
        <v>6727</v>
      </c>
      <c r="AF94" s="170">
        <v>6683</v>
      </c>
      <c r="AG94" s="170">
        <v>44</v>
      </c>
      <c r="AH94" s="170"/>
      <c r="AI94" s="170">
        <f t="shared" si="66"/>
        <v>2796</v>
      </c>
      <c r="AJ94" s="170">
        <v>2784</v>
      </c>
      <c r="AK94" s="170">
        <v>12</v>
      </c>
      <c r="AL94" s="170"/>
      <c r="AM94" s="170">
        <f t="shared" si="67"/>
        <v>20754</v>
      </c>
      <c r="AN94" s="170">
        <v>20716</v>
      </c>
      <c r="AO94" s="170">
        <v>38</v>
      </c>
    </row>
    <row r="95" spans="2:41" ht="15" customHeight="1">
      <c r="B95" s="169" t="s">
        <v>147</v>
      </c>
      <c r="C95" s="170">
        <f t="shared" si="58"/>
        <v>99047</v>
      </c>
      <c r="D95" s="170">
        <v>88791</v>
      </c>
      <c r="E95" s="170">
        <v>10256</v>
      </c>
      <c r="F95" s="170"/>
      <c r="G95" s="170">
        <f t="shared" si="59"/>
        <v>33890</v>
      </c>
      <c r="H95" s="170">
        <v>28025</v>
      </c>
      <c r="I95" s="170">
        <v>5865</v>
      </c>
      <c r="J95" s="170"/>
      <c r="K95" s="170">
        <f t="shared" si="60"/>
        <v>42912</v>
      </c>
      <c r="L95" s="170">
        <v>31595</v>
      </c>
      <c r="M95" s="170">
        <v>11317</v>
      </c>
      <c r="N95" s="170"/>
      <c r="O95" s="170">
        <f t="shared" si="61"/>
        <v>88370</v>
      </c>
      <c r="P95" s="170">
        <v>74150</v>
      </c>
      <c r="Q95" s="170">
        <v>14220</v>
      </c>
      <c r="R95" s="170"/>
      <c r="S95" s="170">
        <f t="shared" si="62"/>
        <v>93596</v>
      </c>
      <c r="T95" s="170">
        <v>78637</v>
      </c>
      <c r="U95" s="170">
        <v>14959</v>
      </c>
      <c r="V95" s="170"/>
      <c r="W95" s="170">
        <f t="shared" si="63"/>
        <v>71996</v>
      </c>
      <c r="X95" s="170">
        <v>59853</v>
      </c>
      <c r="Y95" s="170">
        <v>12143</v>
      </c>
      <c r="Z95" s="170"/>
      <c r="AA95" s="170">
        <f t="shared" si="64"/>
        <v>68730</v>
      </c>
      <c r="AB95" s="170">
        <v>57665</v>
      </c>
      <c r="AC95" s="170">
        <v>11065</v>
      </c>
      <c r="AD95" s="170"/>
      <c r="AE95" s="170">
        <f t="shared" si="65"/>
        <v>67335</v>
      </c>
      <c r="AF95" s="170">
        <v>58273</v>
      </c>
      <c r="AG95" s="170">
        <v>9062</v>
      </c>
      <c r="AH95" s="170"/>
      <c r="AI95" s="170">
        <f t="shared" si="66"/>
        <v>40136</v>
      </c>
      <c r="AJ95" s="170">
        <v>34750</v>
      </c>
      <c r="AK95" s="170">
        <v>5386</v>
      </c>
      <c r="AL95" s="170"/>
      <c r="AM95" s="170">
        <f t="shared" si="67"/>
        <v>9118</v>
      </c>
      <c r="AN95" s="170">
        <v>1905</v>
      </c>
      <c r="AO95" s="170">
        <v>7213</v>
      </c>
    </row>
    <row r="96" spans="2:41" ht="15" customHeight="1">
      <c r="B96" s="169" t="s">
        <v>149</v>
      </c>
      <c r="C96" s="170">
        <f t="shared" si="58"/>
        <v>2944</v>
      </c>
      <c r="D96" s="170">
        <v>2917</v>
      </c>
      <c r="E96" s="170">
        <v>27</v>
      </c>
      <c r="F96" s="170"/>
      <c r="G96" s="170">
        <f t="shared" si="59"/>
        <v>1569</v>
      </c>
      <c r="H96" s="170">
        <v>1507</v>
      </c>
      <c r="I96" s="170">
        <v>62</v>
      </c>
      <c r="J96" s="170"/>
      <c r="K96" s="170">
        <f t="shared" si="60"/>
        <v>4200</v>
      </c>
      <c r="L96" s="170">
        <v>4141</v>
      </c>
      <c r="M96" s="170">
        <v>59</v>
      </c>
      <c r="N96" s="170"/>
      <c r="O96" s="170">
        <f t="shared" si="61"/>
        <v>9455</v>
      </c>
      <c r="P96" s="170">
        <v>9366</v>
      </c>
      <c r="Q96" s="170">
        <v>89</v>
      </c>
      <c r="R96" s="170"/>
      <c r="S96" s="170">
        <f t="shared" si="62"/>
        <v>8883</v>
      </c>
      <c r="T96" s="170">
        <v>8762</v>
      </c>
      <c r="U96" s="170">
        <v>121</v>
      </c>
      <c r="V96" s="170"/>
      <c r="W96" s="170">
        <f t="shared" si="63"/>
        <v>6850</v>
      </c>
      <c r="X96" s="170">
        <v>6764</v>
      </c>
      <c r="Y96" s="170">
        <v>86</v>
      </c>
      <c r="Z96" s="170"/>
      <c r="AA96" s="170">
        <f t="shared" si="64"/>
        <v>6759</v>
      </c>
      <c r="AB96" s="170">
        <v>6639</v>
      </c>
      <c r="AC96" s="170">
        <v>120</v>
      </c>
      <c r="AD96" s="170"/>
      <c r="AE96" s="170">
        <f t="shared" si="65"/>
        <v>7053</v>
      </c>
      <c r="AF96" s="170">
        <v>6923</v>
      </c>
      <c r="AG96" s="170">
        <v>130</v>
      </c>
      <c r="AH96" s="170"/>
      <c r="AI96" s="170">
        <f t="shared" si="66"/>
        <v>3122</v>
      </c>
      <c r="AJ96" s="170">
        <v>3034</v>
      </c>
      <c r="AK96" s="170">
        <v>88</v>
      </c>
      <c r="AL96" s="170"/>
      <c r="AM96" s="170">
        <f t="shared" si="67"/>
        <v>20210</v>
      </c>
      <c r="AN96" s="170">
        <v>20020</v>
      </c>
      <c r="AO96" s="170">
        <v>190</v>
      </c>
    </row>
    <row r="97" spans="2:41" ht="15" customHeight="1">
      <c r="B97" s="169" t="s">
        <v>151</v>
      </c>
      <c r="C97" s="170">
        <f t="shared" si="58"/>
        <v>7643</v>
      </c>
      <c r="D97" s="170">
        <v>7475</v>
      </c>
      <c r="E97" s="170">
        <v>168</v>
      </c>
      <c r="F97" s="170"/>
      <c r="G97" s="170">
        <f t="shared" si="59"/>
        <v>9937</v>
      </c>
      <c r="H97" s="170">
        <v>9740</v>
      </c>
      <c r="I97" s="170">
        <v>197</v>
      </c>
      <c r="J97" s="170"/>
      <c r="K97" s="170">
        <f t="shared" si="60"/>
        <v>10554</v>
      </c>
      <c r="L97" s="170">
        <v>10412</v>
      </c>
      <c r="M97" s="170">
        <v>142</v>
      </c>
      <c r="N97" s="170"/>
      <c r="O97" s="170">
        <f t="shared" si="61"/>
        <v>12104</v>
      </c>
      <c r="P97" s="170">
        <v>11958</v>
      </c>
      <c r="Q97" s="170">
        <v>146</v>
      </c>
      <c r="R97" s="170"/>
      <c r="S97" s="170">
        <f t="shared" si="62"/>
        <v>12588</v>
      </c>
      <c r="T97" s="170">
        <v>12391</v>
      </c>
      <c r="U97" s="170">
        <v>197</v>
      </c>
      <c r="V97" s="170"/>
      <c r="W97" s="170">
        <f t="shared" si="63"/>
        <v>11529</v>
      </c>
      <c r="X97" s="170">
        <v>11349</v>
      </c>
      <c r="Y97" s="170">
        <v>180</v>
      </c>
      <c r="Z97" s="170"/>
      <c r="AA97" s="170">
        <f t="shared" si="64"/>
        <v>10706</v>
      </c>
      <c r="AB97" s="170">
        <v>10494</v>
      </c>
      <c r="AC97" s="170">
        <v>212</v>
      </c>
      <c r="AD97" s="170"/>
      <c r="AE97" s="170">
        <f t="shared" si="65"/>
        <v>10252</v>
      </c>
      <c r="AF97" s="170">
        <v>10091</v>
      </c>
      <c r="AG97" s="170">
        <v>161</v>
      </c>
      <c r="AH97" s="170"/>
      <c r="AI97" s="170">
        <f t="shared" si="66"/>
        <v>5067</v>
      </c>
      <c r="AJ97" s="170">
        <v>4966</v>
      </c>
      <c r="AK97" s="170">
        <v>101</v>
      </c>
      <c r="AL97" s="170"/>
      <c r="AM97" s="170">
        <f t="shared" si="67"/>
        <v>2772</v>
      </c>
      <c r="AN97" s="170">
        <v>2624</v>
      </c>
      <c r="AO97" s="170">
        <v>148</v>
      </c>
    </row>
    <row r="98" spans="2:41" ht="15" customHeight="1">
      <c r="B98" s="169" t="s">
        <v>153</v>
      </c>
      <c r="C98" s="170">
        <f t="shared" si="58"/>
        <v>15966</v>
      </c>
      <c r="D98" s="170">
        <v>14344</v>
      </c>
      <c r="E98" s="170">
        <v>1622</v>
      </c>
      <c r="F98" s="170"/>
      <c r="G98" s="170">
        <f t="shared" si="59"/>
        <v>7116</v>
      </c>
      <c r="H98" s="170">
        <v>5558</v>
      </c>
      <c r="I98" s="170">
        <v>1558</v>
      </c>
      <c r="J98" s="170"/>
      <c r="K98" s="170">
        <f t="shared" si="60"/>
        <v>9905</v>
      </c>
      <c r="L98" s="170">
        <v>8427</v>
      </c>
      <c r="M98" s="170">
        <v>1478</v>
      </c>
      <c r="N98" s="170"/>
      <c r="O98" s="170">
        <f t="shared" si="61"/>
        <v>11962</v>
      </c>
      <c r="P98" s="170">
        <v>10061</v>
      </c>
      <c r="Q98" s="170">
        <v>1901</v>
      </c>
      <c r="R98" s="170"/>
      <c r="S98" s="170">
        <f t="shared" si="62"/>
        <v>11729</v>
      </c>
      <c r="T98" s="170">
        <v>9096</v>
      </c>
      <c r="U98" s="170">
        <v>2633</v>
      </c>
      <c r="V98" s="170"/>
      <c r="W98" s="170">
        <f t="shared" si="63"/>
        <v>7962</v>
      </c>
      <c r="X98" s="170">
        <v>5411</v>
      </c>
      <c r="Y98" s="170">
        <v>2551</v>
      </c>
      <c r="Z98" s="170"/>
      <c r="AA98" s="170">
        <f t="shared" si="64"/>
        <v>2969</v>
      </c>
      <c r="AB98" s="170">
        <v>2131</v>
      </c>
      <c r="AC98" s="170">
        <v>838</v>
      </c>
      <c r="AD98" s="170"/>
      <c r="AE98" s="170">
        <f t="shared" si="65"/>
        <v>2719</v>
      </c>
      <c r="AF98" s="170">
        <v>1775</v>
      </c>
      <c r="AG98" s="170">
        <v>944</v>
      </c>
      <c r="AH98" s="170"/>
      <c r="AI98" s="170">
        <f t="shared" si="66"/>
        <v>2983</v>
      </c>
      <c r="AJ98" s="170">
        <v>1331</v>
      </c>
      <c r="AK98" s="170">
        <v>1652</v>
      </c>
      <c r="AL98" s="170"/>
      <c r="AM98" s="170">
        <f t="shared" si="67"/>
        <v>16492</v>
      </c>
      <c r="AN98" s="170">
        <v>15735</v>
      </c>
      <c r="AO98" s="170">
        <v>757</v>
      </c>
    </row>
    <row r="99" spans="2:41" ht="15" customHeight="1">
      <c r="B99" s="169" t="s">
        <v>152</v>
      </c>
      <c r="C99" s="170">
        <f t="shared" si="58"/>
        <v>13296</v>
      </c>
      <c r="D99" s="170">
        <v>12756</v>
      </c>
      <c r="E99" s="170">
        <v>540</v>
      </c>
      <c r="F99" s="170"/>
      <c r="G99" s="170">
        <f t="shared" si="59"/>
        <v>13076</v>
      </c>
      <c r="H99" s="170">
        <v>12332</v>
      </c>
      <c r="I99" s="170">
        <v>744</v>
      </c>
      <c r="J99" s="170"/>
      <c r="K99" s="170">
        <f t="shared" si="60"/>
        <v>10427</v>
      </c>
      <c r="L99" s="170">
        <v>9502</v>
      </c>
      <c r="M99" s="170">
        <v>925</v>
      </c>
      <c r="N99" s="170"/>
      <c r="O99" s="170">
        <f t="shared" si="61"/>
        <v>15105</v>
      </c>
      <c r="P99" s="170">
        <v>14337</v>
      </c>
      <c r="Q99" s="170">
        <v>768</v>
      </c>
      <c r="R99" s="170"/>
      <c r="S99" s="170">
        <f t="shared" si="62"/>
        <v>15820</v>
      </c>
      <c r="T99" s="170">
        <v>14881</v>
      </c>
      <c r="U99" s="170">
        <v>939</v>
      </c>
      <c r="V99" s="170"/>
      <c r="W99" s="170">
        <f t="shared" si="63"/>
        <v>17677</v>
      </c>
      <c r="X99" s="170">
        <v>16961</v>
      </c>
      <c r="Y99" s="170">
        <v>716</v>
      </c>
      <c r="Z99" s="170"/>
      <c r="AA99" s="170">
        <f t="shared" si="64"/>
        <v>14522</v>
      </c>
      <c r="AB99" s="170">
        <v>13687</v>
      </c>
      <c r="AC99" s="170">
        <v>835</v>
      </c>
      <c r="AD99" s="170"/>
      <c r="AE99" s="170">
        <f t="shared" si="65"/>
        <v>12597</v>
      </c>
      <c r="AF99" s="170">
        <v>11794</v>
      </c>
      <c r="AG99" s="170">
        <v>803</v>
      </c>
      <c r="AH99" s="170"/>
      <c r="AI99" s="170">
        <f t="shared" si="66"/>
        <v>5267</v>
      </c>
      <c r="AJ99" s="170">
        <v>4745</v>
      </c>
      <c r="AK99" s="170">
        <v>522</v>
      </c>
      <c r="AL99" s="170"/>
      <c r="AM99" s="170">
        <f t="shared" si="67"/>
        <v>2012</v>
      </c>
      <c r="AN99" s="170">
        <v>1213</v>
      </c>
      <c r="AO99" s="170">
        <v>799</v>
      </c>
    </row>
    <row r="100" spans="2:41" ht="15" customHeight="1">
      <c r="B100" s="169" t="s">
        <v>154</v>
      </c>
      <c r="C100" s="170">
        <f t="shared" si="58"/>
        <v>62981</v>
      </c>
      <c r="D100" s="170">
        <v>61300</v>
      </c>
      <c r="E100" s="170">
        <v>1681</v>
      </c>
      <c r="F100" s="170"/>
      <c r="G100" s="170">
        <f t="shared" si="59"/>
        <v>55075</v>
      </c>
      <c r="H100" s="170">
        <v>53694</v>
      </c>
      <c r="I100" s="170">
        <v>1381</v>
      </c>
      <c r="J100" s="170"/>
      <c r="K100" s="170">
        <f t="shared" si="60"/>
        <v>56317</v>
      </c>
      <c r="L100" s="170">
        <v>54921</v>
      </c>
      <c r="M100" s="170">
        <v>1396</v>
      </c>
      <c r="N100" s="170"/>
      <c r="O100" s="170">
        <f t="shared" si="61"/>
        <v>65337</v>
      </c>
      <c r="P100" s="170">
        <v>63952</v>
      </c>
      <c r="Q100" s="170">
        <v>1385</v>
      </c>
      <c r="R100" s="170"/>
      <c r="S100" s="170">
        <f t="shared" si="62"/>
        <v>67921</v>
      </c>
      <c r="T100" s="170">
        <v>66394</v>
      </c>
      <c r="U100" s="170">
        <v>1527</v>
      </c>
      <c r="V100" s="170"/>
      <c r="W100" s="170">
        <f t="shared" si="63"/>
        <v>64171</v>
      </c>
      <c r="X100" s="170">
        <v>62834</v>
      </c>
      <c r="Y100" s="170">
        <v>1337</v>
      </c>
      <c r="Z100" s="170"/>
      <c r="AA100" s="170">
        <f t="shared" si="64"/>
        <v>63755</v>
      </c>
      <c r="AB100" s="170">
        <v>62218</v>
      </c>
      <c r="AC100" s="170">
        <v>1537</v>
      </c>
      <c r="AD100" s="170"/>
      <c r="AE100" s="170">
        <f t="shared" si="65"/>
        <v>63894</v>
      </c>
      <c r="AF100" s="170">
        <v>62498</v>
      </c>
      <c r="AG100" s="170">
        <v>1396</v>
      </c>
      <c r="AH100" s="170"/>
      <c r="AI100" s="170">
        <f t="shared" si="66"/>
        <v>25555</v>
      </c>
      <c r="AJ100" s="170">
        <v>24918</v>
      </c>
      <c r="AK100" s="170">
        <v>637</v>
      </c>
      <c r="AL100" s="170"/>
      <c r="AM100" s="170">
        <f t="shared" si="67"/>
        <v>19908</v>
      </c>
      <c r="AN100" s="170">
        <v>18687</v>
      </c>
      <c r="AO100" s="170">
        <v>1221</v>
      </c>
    </row>
    <row r="101" spans="2:41" ht="15" customHeight="1">
      <c r="B101" s="171" t="s">
        <v>277</v>
      </c>
      <c r="C101" s="170">
        <f t="shared" si="58"/>
        <v>284787</v>
      </c>
      <c r="D101" s="170">
        <v>279153</v>
      </c>
      <c r="E101" s="170">
        <v>5634</v>
      </c>
      <c r="F101" s="170"/>
      <c r="G101" s="170">
        <f t="shared" si="59"/>
        <v>201038</v>
      </c>
      <c r="H101" s="170">
        <v>196909</v>
      </c>
      <c r="I101" s="170">
        <v>4129</v>
      </c>
      <c r="J101" s="170"/>
      <c r="K101" s="170">
        <f t="shared" si="60"/>
        <v>149058</v>
      </c>
      <c r="L101" s="170">
        <v>146149</v>
      </c>
      <c r="M101" s="170">
        <v>2909</v>
      </c>
      <c r="N101" s="170"/>
      <c r="O101" s="170">
        <f t="shared" si="61"/>
        <v>32021</v>
      </c>
      <c r="P101" s="170">
        <v>30601</v>
      </c>
      <c r="Q101" s="170">
        <v>1420</v>
      </c>
      <c r="R101" s="170"/>
      <c r="S101" s="170">
        <f t="shared" si="62"/>
        <v>34893</v>
      </c>
      <c r="T101" s="170">
        <v>33043</v>
      </c>
      <c r="U101" s="170">
        <v>1850</v>
      </c>
      <c r="V101" s="170"/>
      <c r="W101" s="170">
        <f t="shared" si="63"/>
        <v>33449</v>
      </c>
      <c r="X101" s="170">
        <v>31934</v>
      </c>
      <c r="Y101" s="170">
        <v>1515</v>
      </c>
      <c r="Z101" s="170"/>
      <c r="AA101" s="170">
        <f t="shared" si="64"/>
        <v>31537</v>
      </c>
      <c r="AB101" s="170">
        <v>29244</v>
      </c>
      <c r="AC101" s="170">
        <v>2293</v>
      </c>
      <c r="AD101" s="170"/>
      <c r="AE101" s="170">
        <f t="shared" si="65"/>
        <v>31271</v>
      </c>
      <c r="AF101" s="170">
        <v>29152</v>
      </c>
      <c r="AG101" s="170">
        <v>2119</v>
      </c>
      <c r="AH101" s="170"/>
      <c r="AI101" s="170">
        <f t="shared" si="66"/>
        <v>15204</v>
      </c>
      <c r="AJ101" s="170">
        <v>14136</v>
      </c>
      <c r="AK101" s="170">
        <v>1068</v>
      </c>
      <c r="AL101" s="170"/>
      <c r="AM101" s="170">
        <f t="shared" si="67"/>
        <v>11745</v>
      </c>
      <c r="AN101" s="170">
        <v>9970</v>
      </c>
      <c r="AO101" s="170">
        <v>1775</v>
      </c>
    </row>
    <row r="102" spans="2:41" ht="15" customHeight="1">
      <c r="B102" s="169" t="s">
        <v>130</v>
      </c>
      <c r="C102" s="170">
        <f t="shared" si="58"/>
        <v>16</v>
      </c>
      <c r="D102" s="170">
        <v>16</v>
      </c>
      <c r="E102" s="170">
        <v>0</v>
      </c>
      <c r="F102" s="170"/>
      <c r="G102" s="170">
        <f t="shared" si="59"/>
        <v>98</v>
      </c>
      <c r="H102" s="170">
        <v>94</v>
      </c>
      <c r="I102" s="170">
        <v>4</v>
      </c>
      <c r="J102" s="170"/>
      <c r="K102" s="170">
        <f t="shared" si="60"/>
        <v>120</v>
      </c>
      <c r="L102" s="170">
        <v>120</v>
      </c>
      <c r="M102" s="170">
        <v>0</v>
      </c>
      <c r="N102" s="170"/>
      <c r="O102" s="170">
        <f t="shared" si="61"/>
        <v>169</v>
      </c>
      <c r="P102" s="170">
        <v>165</v>
      </c>
      <c r="Q102" s="170">
        <v>4</v>
      </c>
      <c r="R102" s="170"/>
      <c r="S102" s="170">
        <f t="shared" si="62"/>
        <v>155</v>
      </c>
      <c r="T102" s="170">
        <v>153</v>
      </c>
      <c r="U102" s="170">
        <v>2</v>
      </c>
      <c r="V102" s="170"/>
      <c r="W102" s="170">
        <f t="shared" si="63"/>
        <v>190</v>
      </c>
      <c r="X102" s="170">
        <v>190</v>
      </c>
      <c r="Y102" s="170">
        <v>0</v>
      </c>
      <c r="Z102" s="170"/>
      <c r="AA102" s="170">
        <f t="shared" si="64"/>
        <v>165</v>
      </c>
      <c r="AB102" s="170">
        <v>163</v>
      </c>
      <c r="AC102" s="170">
        <v>2</v>
      </c>
      <c r="AD102" s="170"/>
      <c r="AE102" s="170">
        <f t="shared" si="65"/>
        <v>220</v>
      </c>
      <c r="AF102" s="170">
        <v>219</v>
      </c>
      <c r="AG102" s="170">
        <v>1</v>
      </c>
      <c r="AH102" s="170"/>
      <c r="AI102" s="170">
        <f t="shared" si="66"/>
        <v>85</v>
      </c>
      <c r="AJ102" s="170">
        <v>84</v>
      </c>
      <c r="AK102" s="170">
        <v>1</v>
      </c>
      <c r="AL102" s="170"/>
      <c r="AM102" s="170">
        <f t="shared" si="67"/>
        <v>73</v>
      </c>
      <c r="AN102" s="170">
        <v>72</v>
      </c>
      <c r="AO102" s="170">
        <v>1</v>
      </c>
    </row>
    <row r="103" spans="2:41" ht="15" customHeight="1">
      <c r="B103" s="169" t="s">
        <v>42</v>
      </c>
      <c r="C103" s="170">
        <f t="shared" si="58"/>
        <v>31152</v>
      </c>
      <c r="D103" s="170">
        <v>13339</v>
      </c>
      <c r="E103" s="170">
        <v>17813</v>
      </c>
      <c r="F103" s="170"/>
      <c r="G103" s="170">
        <f t="shared" si="59"/>
        <v>42827</v>
      </c>
      <c r="H103" s="170">
        <v>25479</v>
      </c>
      <c r="I103" s="170">
        <v>17348</v>
      </c>
      <c r="J103" s="170"/>
      <c r="K103" s="170">
        <f t="shared" si="60"/>
        <v>73749</v>
      </c>
      <c r="L103" s="170">
        <v>46192</v>
      </c>
      <c r="M103" s="170">
        <v>27557</v>
      </c>
      <c r="N103" s="170"/>
      <c r="O103" s="170">
        <f t="shared" si="61"/>
        <v>134596</v>
      </c>
      <c r="P103" s="170">
        <v>107205</v>
      </c>
      <c r="Q103" s="170">
        <v>27391</v>
      </c>
      <c r="R103" s="170"/>
      <c r="S103" s="170">
        <f t="shared" si="62"/>
        <v>144755</v>
      </c>
      <c r="T103" s="170">
        <v>111785</v>
      </c>
      <c r="U103" s="170">
        <v>32970</v>
      </c>
      <c r="V103" s="170"/>
      <c r="W103" s="170">
        <f t="shared" si="63"/>
        <v>156952</v>
      </c>
      <c r="X103" s="170">
        <v>128233</v>
      </c>
      <c r="Y103" s="170">
        <v>28719</v>
      </c>
      <c r="Z103" s="170"/>
      <c r="AA103" s="170">
        <f t="shared" si="64"/>
        <v>159586</v>
      </c>
      <c r="AB103" s="170">
        <v>130885</v>
      </c>
      <c r="AC103" s="170">
        <v>28701</v>
      </c>
      <c r="AD103" s="170"/>
      <c r="AE103" s="170">
        <f t="shared" si="65"/>
        <v>172407</v>
      </c>
      <c r="AF103" s="170">
        <v>139540</v>
      </c>
      <c r="AG103" s="170">
        <v>32867</v>
      </c>
      <c r="AH103" s="170"/>
      <c r="AI103" s="170">
        <f t="shared" si="66"/>
        <v>88136</v>
      </c>
      <c r="AJ103" s="170">
        <v>67906</v>
      </c>
      <c r="AK103" s="170">
        <v>20230</v>
      </c>
      <c r="AL103" s="170"/>
      <c r="AM103" s="170">
        <f t="shared" si="67"/>
        <v>46670</v>
      </c>
      <c r="AN103" s="170">
        <v>36212</v>
      </c>
      <c r="AO103" s="170">
        <v>10458</v>
      </c>
    </row>
    <row r="104" spans="2:41" ht="15" customHeight="1">
      <c r="B104" s="169" t="s">
        <v>157</v>
      </c>
      <c r="C104" s="170">
        <f t="shared" si="58"/>
        <v>5915</v>
      </c>
      <c r="D104" s="170">
        <v>4076</v>
      </c>
      <c r="E104" s="170">
        <v>1839</v>
      </c>
      <c r="F104" s="170"/>
      <c r="G104" s="170">
        <f t="shared" si="59"/>
        <v>5014</v>
      </c>
      <c r="H104" s="170">
        <v>1784</v>
      </c>
      <c r="I104" s="170">
        <v>3230</v>
      </c>
      <c r="J104" s="170"/>
      <c r="K104" s="170">
        <f t="shared" si="60"/>
        <v>4745</v>
      </c>
      <c r="L104" s="170">
        <v>2329</v>
      </c>
      <c r="M104" s="170">
        <v>2416</v>
      </c>
      <c r="N104" s="170"/>
      <c r="O104" s="170">
        <f t="shared" si="61"/>
        <v>7668</v>
      </c>
      <c r="P104" s="170">
        <v>4525</v>
      </c>
      <c r="Q104" s="170">
        <v>3143</v>
      </c>
      <c r="R104" s="170"/>
      <c r="S104" s="170">
        <f t="shared" si="62"/>
        <v>18201</v>
      </c>
      <c r="T104" s="170">
        <v>5203</v>
      </c>
      <c r="U104" s="170">
        <v>12998</v>
      </c>
      <c r="V104" s="170"/>
      <c r="W104" s="170">
        <f t="shared" si="63"/>
        <v>8338</v>
      </c>
      <c r="X104" s="170">
        <v>2919</v>
      </c>
      <c r="Y104" s="170">
        <v>5419</v>
      </c>
      <c r="Z104" s="170"/>
      <c r="AA104" s="170">
        <f t="shared" si="64"/>
        <v>2316</v>
      </c>
      <c r="AB104" s="170">
        <v>1121</v>
      </c>
      <c r="AC104" s="170">
        <v>1195</v>
      </c>
      <c r="AD104" s="170"/>
      <c r="AE104" s="170">
        <f t="shared" si="65"/>
        <v>5704</v>
      </c>
      <c r="AF104" s="170">
        <v>1325</v>
      </c>
      <c r="AG104" s="170">
        <v>4379</v>
      </c>
      <c r="AH104" s="170"/>
      <c r="AI104" s="170">
        <f t="shared" si="66"/>
        <v>5633</v>
      </c>
      <c r="AJ104" s="170">
        <v>698</v>
      </c>
      <c r="AK104" s="170">
        <v>4935</v>
      </c>
      <c r="AL104" s="170"/>
      <c r="AM104" s="170">
        <f t="shared" si="67"/>
        <v>5927</v>
      </c>
      <c r="AN104" s="170">
        <v>1157</v>
      </c>
      <c r="AO104" s="170">
        <v>4770</v>
      </c>
    </row>
    <row r="105" spans="2:41" ht="6.75" customHeight="1">
      <c r="B105" s="169"/>
      <c r="C105" s="165"/>
      <c r="D105" s="165"/>
      <c r="E105" s="165"/>
      <c r="F105" s="165"/>
      <c r="G105" s="165"/>
      <c r="H105" s="165"/>
      <c r="I105" s="165"/>
      <c r="J105" s="165"/>
      <c r="K105" s="165"/>
      <c r="L105" s="165"/>
      <c r="M105" s="165"/>
      <c r="N105" s="165"/>
      <c r="O105" s="165"/>
      <c r="P105" s="165"/>
      <c r="Q105" s="165"/>
      <c r="R105" s="165"/>
      <c r="S105" s="165"/>
      <c r="T105" s="165"/>
      <c r="U105" s="165"/>
      <c r="V105" s="165"/>
      <c r="W105" s="165"/>
      <c r="X105" s="165"/>
      <c r="Y105" s="165"/>
      <c r="Z105" s="165"/>
      <c r="AA105" s="165"/>
      <c r="AB105" s="165"/>
      <c r="AC105" s="165"/>
      <c r="AD105" s="165"/>
      <c r="AE105" s="165"/>
      <c r="AF105" s="165"/>
      <c r="AG105" s="165"/>
      <c r="AH105" s="165"/>
      <c r="AI105" s="165"/>
      <c r="AJ105" s="165"/>
      <c r="AK105" s="165"/>
      <c r="AL105" s="165"/>
      <c r="AM105" s="165"/>
      <c r="AN105" s="165"/>
      <c r="AO105" s="165"/>
    </row>
    <row r="106" spans="2:41" ht="15" customHeight="1">
      <c r="B106" s="172" t="s">
        <v>213</v>
      </c>
      <c r="C106" s="164">
        <f>SUM(C107:C193)</f>
        <v>1148829</v>
      </c>
      <c r="D106" s="164">
        <f>SUM(D107:D193)</f>
        <v>1095296</v>
      </c>
      <c r="E106" s="164">
        <f>SUM(E107:E193)</f>
        <v>53533</v>
      </c>
      <c r="F106" s="164"/>
      <c r="G106" s="164">
        <f>SUM(G107:G193)</f>
        <v>1041121</v>
      </c>
      <c r="H106" s="164">
        <f>SUM(H107:H193)</f>
        <v>989019</v>
      </c>
      <c r="I106" s="164">
        <f>SUM(I107:I193)</f>
        <v>52102</v>
      </c>
      <c r="J106" s="164"/>
      <c r="K106" s="164">
        <f>SUM(K107:K193)</f>
        <v>958708</v>
      </c>
      <c r="L106" s="164">
        <f>SUM(L107:L193)</f>
        <v>919351</v>
      </c>
      <c r="M106" s="164">
        <f>SUM(M107:M193)</f>
        <v>39357</v>
      </c>
      <c r="N106" s="164"/>
      <c r="O106" s="164">
        <f>SUM(O107:O193)</f>
        <v>1114449</v>
      </c>
      <c r="P106" s="164">
        <f>SUM(P107:P193)</f>
        <v>1069368</v>
      </c>
      <c r="Q106" s="164">
        <f>SUM(Q107:Q193)</f>
        <v>45081</v>
      </c>
      <c r="R106" s="164"/>
      <c r="S106" s="164">
        <f>SUM(S107:S193)</f>
        <v>1228650</v>
      </c>
      <c r="T106" s="164">
        <f>SUM(T107:T193)</f>
        <v>1185368</v>
      </c>
      <c r="U106" s="164">
        <f>SUM(U107:U193)</f>
        <v>43282</v>
      </c>
      <c r="V106" s="164"/>
      <c r="W106" s="164">
        <f>SUM(W107:W193)</f>
        <v>1227614</v>
      </c>
      <c r="X106" s="164">
        <f>SUM(X107:X193)</f>
        <v>1183949</v>
      </c>
      <c r="Y106" s="164">
        <f>SUM(Y107:Y193)</f>
        <v>43665</v>
      </c>
      <c r="Z106" s="164"/>
      <c r="AA106" s="164">
        <f>SUM(AA107:AA193)</f>
        <v>1128091</v>
      </c>
      <c r="AB106" s="164">
        <f>SUM(AB107:AB193)</f>
        <v>1083674</v>
      </c>
      <c r="AC106" s="164">
        <f>SUM(AC107:AC193)</f>
        <v>44417</v>
      </c>
      <c r="AD106" s="164"/>
      <c r="AE106" s="164">
        <f>SUM(AE107:AE193)</f>
        <v>1162545</v>
      </c>
      <c r="AF106" s="164">
        <f>SUM(AF107:AF193)</f>
        <v>1121272</v>
      </c>
      <c r="AG106" s="164">
        <f>SUM(AG107:AG193)</f>
        <v>41273</v>
      </c>
      <c r="AH106" s="164"/>
      <c r="AI106" s="164">
        <f>SUM(AI107:AI193)</f>
        <v>487645</v>
      </c>
      <c r="AJ106" s="164">
        <f>SUM(AJ107:AJ193)</f>
        <v>466449</v>
      </c>
      <c r="AK106" s="164">
        <f>SUM(AK107:AK193)</f>
        <v>21196</v>
      </c>
      <c r="AL106" s="164"/>
      <c r="AM106" s="164">
        <f>SUM(AM107:AM193)</f>
        <v>307137</v>
      </c>
      <c r="AN106" s="164">
        <f>SUM(AN107:AN193)</f>
        <v>283165</v>
      </c>
      <c r="AO106" s="164">
        <f>SUM(AO107:AO193)</f>
        <v>23972</v>
      </c>
    </row>
    <row r="107" spans="2:41" ht="15" customHeight="1">
      <c r="B107" s="173" t="s">
        <v>163</v>
      </c>
      <c r="C107" s="170">
        <f t="shared" ref="C107:C138" si="68">D107+E107</f>
        <v>11243</v>
      </c>
      <c r="D107" s="170">
        <v>7245</v>
      </c>
      <c r="E107" s="170">
        <v>3998</v>
      </c>
      <c r="F107" s="170"/>
      <c r="G107" s="170">
        <f t="shared" ref="G107:G138" si="69">H107+I107</f>
        <v>11389</v>
      </c>
      <c r="H107" s="170">
        <v>7391</v>
      </c>
      <c r="I107" s="170">
        <v>3998</v>
      </c>
      <c r="J107" s="170"/>
      <c r="K107" s="170">
        <f t="shared" ref="K107:K138" si="70">L107+M107</f>
        <v>10366</v>
      </c>
      <c r="L107" s="170">
        <v>6853</v>
      </c>
      <c r="M107" s="170">
        <v>3513</v>
      </c>
      <c r="N107" s="170"/>
      <c r="O107" s="170">
        <f t="shared" ref="O107:O138" si="71">P107+Q107</f>
        <v>12848</v>
      </c>
      <c r="P107" s="170">
        <v>8260</v>
      </c>
      <c r="Q107" s="170">
        <v>4588</v>
      </c>
      <c r="R107" s="170"/>
      <c r="S107" s="170">
        <f t="shared" ref="S107:S138" si="72">T107+U107</f>
        <v>14927</v>
      </c>
      <c r="T107" s="170">
        <v>10242</v>
      </c>
      <c r="U107" s="170">
        <v>4685</v>
      </c>
      <c r="V107" s="170"/>
      <c r="W107" s="170">
        <f t="shared" ref="W107:W138" si="73">X107+Y107</f>
        <v>16372</v>
      </c>
      <c r="X107" s="170">
        <v>11528</v>
      </c>
      <c r="Y107" s="170">
        <v>4844</v>
      </c>
      <c r="Z107" s="170"/>
      <c r="AA107" s="170">
        <f t="shared" ref="AA107:AA138" si="74">AB107+AC107</f>
        <v>18450</v>
      </c>
      <c r="AB107" s="170">
        <v>13663</v>
      </c>
      <c r="AC107" s="170">
        <v>4787</v>
      </c>
      <c r="AD107" s="170"/>
      <c r="AE107" s="170">
        <f t="shared" ref="AE107:AE138" si="75">AF107+AG107</f>
        <v>18007</v>
      </c>
      <c r="AF107" s="170">
        <v>13271</v>
      </c>
      <c r="AG107" s="170">
        <v>4736</v>
      </c>
      <c r="AH107" s="170"/>
      <c r="AI107" s="170">
        <f t="shared" ref="AI107:AI138" si="76">AJ107+AK107</f>
        <v>10551</v>
      </c>
      <c r="AJ107" s="170">
        <v>7778</v>
      </c>
      <c r="AK107" s="170">
        <v>2773</v>
      </c>
      <c r="AL107" s="170"/>
      <c r="AM107" s="170">
        <f t="shared" ref="AM107:AM138" si="77">AN107+AO107</f>
        <v>7504</v>
      </c>
      <c r="AN107" s="170">
        <v>5710</v>
      </c>
      <c r="AO107" s="170">
        <v>1794</v>
      </c>
    </row>
    <row r="108" spans="2:41" ht="15" customHeight="1">
      <c r="B108" s="173" t="s">
        <v>174</v>
      </c>
      <c r="C108" s="170">
        <f t="shared" si="68"/>
        <v>78245</v>
      </c>
      <c r="D108" s="170">
        <v>74915</v>
      </c>
      <c r="E108" s="170">
        <v>3330</v>
      </c>
      <c r="F108" s="170"/>
      <c r="G108" s="170">
        <f t="shared" si="69"/>
        <v>67267</v>
      </c>
      <c r="H108" s="170">
        <v>64601</v>
      </c>
      <c r="I108" s="170">
        <v>2666</v>
      </c>
      <c r="J108" s="170"/>
      <c r="K108" s="170">
        <f t="shared" si="70"/>
        <v>62426</v>
      </c>
      <c r="L108" s="170">
        <v>59963</v>
      </c>
      <c r="M108" s="170">
        <v>2463</v>
      </c>
      <c r="N108" s="170"/>
      <c r="O108" s="170">
        <f t="shared" si="71"/>
        <v>67601</v>
      </c>
      <c r="P108" s="170">
        <v>65798</v>
      </c>
      <c r="Q108" s="170">
        <v>1803</v>
      </c>
      <c r="R108" s="170"/>
      <c r="S108" s="170">
        <f t="shared" si="72"/>
        <v>80653</v>
      </c>
      <c r="T108" s="170">
        <v>79124</v>
      </c>
      <c r="U108" s="170">
        <v>1529</v>
      </c>
      <c r="V108" s="170"/>
      <c r="W108" s="170">
        <f t="shared" si="73"/>
        <v>79432</v>
      </c>
      <c r="X108" s="170">
        <v>78085</v>
      </c>
      <c r="Y108" s="170">
        <v>1347</v>
      </c>
      <c r="Z108" s="170"/>
      <c r="AA108" s="170">
        <f t="shared" si="74"/>
        <v>71921</v>
      </c>
      <c r="AB108" s="170">
        <v>70560</v>
      </c>
      <c r="AC108" s="170">
        <v>1361</v>
      </c>
      <c r="AD108" s="170"/>
      <c r="AE108" s="170">
        <f t="shared" si="75"/>
        <v>66071</v>
      </c>
      <c r="AF108" s="170">
        <v>64866</v>
      </c>
      <c r="AG108" s="170">
        <v>1205</v>
      </c>
      <c r="AH108" s="170"/>
      <c r="AI108" s="170">
        <f t="shared" si="76"/>
        <v>28015</v>
      </c>
      <c r="AJ108" s="170">
        <v>27075</v>
      </c>
      <c r="AK108" s="170">
        <v>940</v>
      </c>
      <c r="AL108" s="170"/>
      <c r="AM108" s="170">
        <f t="shared" si="77"/>
        <v>28969</v>
      </c>
      <c r="AN108" s="170">
        <v>27883</v>
      </c>
      <c r="AO108" s="170">
        <v>1086</v>
      </c>
    </row>
    <row r="109" spans="2:41" ht="15" customHeight="1">
      <c r="B109" s="173" t="s">
        <v>164</v>
      </c>
      <c r="C109" s="170">
        <f t="shared" si="68"/>
        <v>25</v>
      </c>
      <c r="D109" s="170">
        <v>24</v>
      </c>
      <c r="E109" s="170">
        <v>1</v>
      </c>
      <c r="F109" s="170"/>
      <c r="G109" s="170">
        <f t="shared" si="69"/>
        <v>35</v>
      </c>
      <c r="H109" s="170">
        <v>35</v>
      </c>
      <c r="I109" s="170">
        <v>0</v>
      </c>
      <c r="J109" s="170"/>
      <c r="K109" s="170">
        <f t="shared" si="70"/>
        <v>38</v>
      </c>
      <c r="L109" s="170">
        <v>37</v>
      </c>
      <c r="M109" s="170">
        <v>1</v>
      </c>
      <c r="N109" s="170"/>
      <c r="O109" s="170">
        <f t="shared" si="71"/>
        <v>29</v>
      </c>
      <c r="P109" s="170">
        <v>27</v>
      </c>
      <c r="Q109" s="170">
        <v>2</v>
      </c>
      <c r="R109" s="170"/>
      <c r="S109" s="170">
        <f t="shared" si="72"/>
        <v>38</v>
      </c>
      <c r="T109" s="170">
        <v>38</v>
      </c>
      <c r="U109" s="170">
        <v>0</v>
      </c>
      <c r="V109" s="170"/>
      <c r="W109" s="170">
        <f t="shared" si="73"/>
        <v>29</v>
      </c>
      <c r="X109" s="170">
        <v>29</v>
      </c>
      <c r="Y109" s="170">
        <v>0</v>
      </c>
      <c r="Z109" s="170"/>
      <c r="AA109" s="170">
        <f t="shared" si="74"/>
        <v>41</v>
      </c>
      <c r="AB109" s="170">
        <v>41</v>
      </c>
      <c r="AC109" s="170">
        <v>0</v>
      </c>
      <c r="AD109" s="170"/>
      <c r="AE109" s="170">
        <f t="shared" si="75"/>
        <v>32</v>
      </c>
      <c r="AF109" s="170">
        <v>32</v>
      </c>
      <c r="AG109" s="170">
        <v>0</v>
      </c>
      <c r="AH109" s="170"/>
      <c r="AI109" s="170">
        <f t="shared" si="76"/>
        <v>17</v>
      </c>
      <c r="AJ109" s="170">
        <v>17</v>
      </c>
      <c r="AK109" s="170">
        <v>0</v>
      </c>
      <c r="AL109" s="170"/>
      <c r="AM109" s="170">
        <f t="shared" si="77"/>
        <v>34</v>
      </c>
      <c r="AN109" s="170">
        <v>34</v>
      </c>
      <c r="AO109" s="170">
        <v>0</v>
      </c>
    </row>
    <row r="110" spans="2:41" ht="15" customHeight="1">
      <c r="B110" s="174" t="s">
        <v>600</v>
      </c>
      <c r="C110" s="170">
        <f t="shared" si="68"/>
        <v>15</v>
      </c>
      <c r="D110" s="170">
        <v>0</v>
      </c>
      <c r="E110" s="170">
        <v>15</v>
      </c>
      <c r="F110" s="170"/>
      <c r="G110" s="170">
        <f t="shared" si="69"/>
        <v>17</v>
      </c>
      <c r="H110" s="170">
        <v>0</v>
      </c>
      <c r="I110" s="170">
        <v>17</v>
      </c>
      <c r="J110" s="170"/>
      <c r="K110" s="170">
        <f t="shared" si="70"/>
        <v>9</v>
      </c>
      <c r="L110" s="170">
        <v>0</v>
      </c>
      <c r="M110" s="170">
        <v>9</v>
      </c>
      <c r="N110" s="170"/>
      <c r="O110" s="170">
        <f t="shared" si="71"/>
        <v>7</v>
      </c>
      <c r="P110" s="170">
        <v>0</v>
      </c>
      <c r="Q110" s="170">
        <v>7</v>
      </c>
      <c r="R110" s="170"/>
      <c r="S110" s="170">
        <f t="shared" si="72"/>
        <v>10</v>
      </c>
      <c r="T110" s="170">
        <v>0</v>
      </c>
      <c r="U110" s="170">
        <v>10</v>
      </c>
      <c r="V110" s="170"/>
      <c r="W110" s="170">
        <f t="shared" si="73"/>
        <v>13</v>
      </c>
      <c r="X110" s="170">
        <v>0</v>
      </c>
      <c r="Y110" s="170">
        <v>13</v>
      </c>
      <c r="Z110" s="170"/>
      <c r="AA110" s="170">
        <f t="shared" si="74"/>
        <v>8</v>
      </c>
      <c r="AB110" s="170">
        <v>0</v>
      </c>
      <c r="AC110" s="170">
        <v>8</v>
      </c>
      <c r="AD110" s="170"/>
      <c r="AE110" s="170">
        <f t="shared" si="75"/>
        <v>3</v>
      </c>
      <c r="AF110" s="170">
        <v>0</v>
      </c>
      <c r="AG110" s="170">
        <v>3</v>
      </c>
      <c r="AH110" s="170"/>
      <c r="AI110" s="170">
        <f t="shared" si="76"/>
        <v>9</v>
      </c>
      <c r="AJ110" s="170">
        <v>0</v>
      </c>
      <c r="AK110" s="170">
        <v>9</v>
      </c>
      <c r="AL110" s="170"/>
      <c r="AM110" s="170">
        <f t="shared" si="77"/>
        <v>10</v>
      </c>
      <c r="AN110" s="170">
        <v>0</v>
      </c>
      <c r="AO110" s="170">
        <v>10</v>
      </c>
    </row>
    <row r="111" spans="2:41" ht="15" customHeight="1">
      <c r="B111" s="174" t="s">
        <v>306</v>
      </c>
      <c r="C111" s="170">
        <f t="shared" si="68"/>
        <v>35</v>
      </c>
      <c r="D111" s="170">
        <v>0</v>
      </c>
      <c r="E111" s="170">
        <v>35</v>
      </c>
      <c r="F111" s="170"/>
      <c r="G111" s="170">
        <f t="shared" si="69"/>
        <v>32</v>
      </c>
      <c r="H111" s="170">
        <v>0</v>
      </c>
      <c r="I111" s="170">
        <v>32</v>
      </c>
      <c r="J111" s="170"/>
      <c r="K111" s="170">
        <f t="shared" si="70"/>
        <v>0</v>
      </c>
      <c r="L111" s="170">
        <v>0</v>
      </c>
      <c r="M111" s="170">
        <v>0</v>
      </c>
      <c r="N111" s="170"/>
      <c r="O111" s="170">
        <f t="shared" si="71"/>
        <v>0</v>
      </c>
      <c r="P111" s="170">
        <v>0</v>
      </c>
      <c r="Q111" s="170">
        <v>0</v>
      </c>
      <c r="R111" s="170"/>
      <c r="S111" s="170">
        <f t="shared" si="72"/>
        <v>6</v>
      </c>
      <c r="T111" s="170">
        <v>0</v>
      </c>
      <c r="U111" s="170">
        <v>6</v>
      </c>
      <c r="V111" s="170"/>
      <c r="W111" s="170">
        <f t="shared" si="73"/>
        <v>0</v>
      </c>
      <c r="X111" s="170">
        <v>0</v>
      </c>
      <c r="Y111" s="170">
        <v>0</v>
      </c>
      <c r="Z111" s="170"/>
      <c r="AA111" s="170">
        <f t="shared" si="74"/>
        <v>0</v>
      </c>
      <c r="AB111" s="170">
        <v>0</v>
      </c>
      <c r="AC111" s="170">
        <v>0</v>
      </c>
      <c r="AD111" s="170"/>
      <c r="AE111" s="170">
        <f t="shared" si="75"/>
        <v>0</v>
      </c>
      <c r="AF111" s="170">
        <v>0</v>
      </c>
      <c r="AG111" s="170">
        <v>0</v>
      </c>
      <c r="AH111" s="170"/>
      <c r="AI111" s="170">
        <f t="shared" si="76"/>
        <v>0</v>
      </c>
      <c r="AJ111" s="170">
        <v>0</v>
      </c>
      <c r="AK111" s="170">
        <v>0</v>
      </c>
      <c r="AL111" s="170"/>
      <c r="AM111" s="170">
        <f t="shared" si="77"/>
        <v>0</v>
      </c>
      <c r="AN111" s="170">
        <v>0</v>
      </c>
      <c r="AO111" s="170">
        <v>0</v>
      </c>
    </row>
    <row r="112" spans="2:41" ht="15" customHeight="1">
      <c r="B112" s="174" t="s">
        <v>212</v>
      </c>
      <c r="C112" s="170">
        <f t="shared" si="68"/>
        <v>0</v>
      </c>
      <c r="D112" s="170">
        <v>0</v>
      </c>
      <c r="E112" s="170">
        <v>0</v>
      </c>
      <c r="F112" s="170"/>
      <c r="G112" s="170">
        <f t="shared" si="69"/>
        <v>0</v>
      </c>
      <c r="H112" s="170">
        <v>0</v>
      </c>
      <c r="I112" s="170">
        <v>0</v>
      </c>
      <c r="J112" s="170"/>
      <c r="K112" s="170">
        <f t="shared" si="70"/>
        <v>106</v>
      </c>
      <c r="L112" s="170">
        <v>0</v>
      </c>
      <c r="M112" s="170">
        <v>106</v>
      </c>
      <c r="N112" s="170"/>
      <c r="O112" s="170">
        <f t="shared" si="71"/>
        <v>0</v>
      </c>
      <c r="P112" s="170">
        <v>0</v>
      </c>
      <c r="Q112" s="170">
        <v>0</v>
      </c>
      <c r="R112" s="170"/>
      <c r="S112" s="170">
        <f t="shared" si="72"/>
        <v>0</v>
      </c>
      <c r="T112" s="170">
        <v>0</v>
      </c>
      <c r="U112" s="170">
        <v>0</v>
      </c>
      <c r="V112" s="170"/>
      <c r="W112" s="170">
        <f t="shared" si="73"/>
        <v>0</v>
      </c>
      <c r="X112" s="170">
        <v>0</v>
      </c>
      <c r="Y112" s="170">
        <v>0</v>
      </c>
      <c r="Z112" s="170"/>
      <c r="AA112" s="170">
        <f t="shared" si="74"/>
        <v>0</v>
      </c>
      <c r="AB112" s="170">
        <v>0</v>
      </c>
      <c r="AC112" s="170">
        <v>0</v>
      </c>
      <c r="AD112" s="170"/>
      <c r="AE112" s="170">
        <f t="shared" si="75"/>
        <v>0</v>
      </c>
      <c r="AF112" s="170">
        <v>0</v>
      </c>
      <c r="AG112" s="170">
        <v>0</v>
      </c>
      <c r="AH112" s="170"/>
      <c r="AI112" s="170">
        <f t="shared" si="76"/>
        <v>0</v>
      </c>
      <c r="AJ112" s="170">
        <v>0</v>
      </c>
      <c r="AK112" s="170">
        <v>0</v>
      </c>
      <c r="AL112" s="170"/>
      <c r="AM112" s="170">
        <f t="shared" si="77"/>
        <v>0</v>
      </c>
      <c r="AN112" s="170">
        <v>0</v>
      </c>
      <c r="AO112" s="170">
        <v>0</v>
      </c>
    </row>
    <row r="113" spans="2:41" ht="15" customHeight="1">
      <c r="B113" s="173" t="s">
        <v>124</v>
      </c>
      <c r="C113" s="170">
        <f t="shared" si="68"/>
        <v>12964</v>
      </c>
      <c r="D113" s="170">
        <v>12488</v>
      </c>
      <c r="E113" s="170">
        <v>476</v>
      </c>
      <c r="F113" s="170"/>
      <c r="G113" s="170">
        <f t="shared" si="69"/>
        <v>6445</v>
      </c>
      <c r="H113" s="170">
        <v>5483</v>
      </c>
      <c r="I113" s="170">
        <v>962</v>
      </c>
      <c r="J113" s="170"/>
      <c r="K113" s="170">
        <f t="shared" si="70"/>
        <v>6187</v>
      </c>
      <c r="L113" s="170">
        <v>4614</v>
      </c>
      <c r="M113" s="170">
        <v>1573</v>
      </c>
      <c r="N113" s="170"/>
      <c r="O113" s="170">
        <f t="shared" si="71"/>
        <v>10706</v>
      </c>
      <c r="P113" s="170">
        <v>8292</v>
      </c>
      <c r="Q113" s="170">
        <v>2414</v>
      </c>
      <c r="R113" s="170"/>
      <c r="S113" s="170">
        <f t="shared" si="72"/>
        <v>13846</v>
      </c>
      <c r="T113" s="170">
        <v>11444</v>
      </c>
      <c r="U113" s="170">
        <v>2402</v>
      </c>
      <c r="V113" s="170"/>
      <c r="W113" s="170">
        <f t="shared" si="73"/>
        <v>11991</v>
      </c>
      <c r="X113" s="170">
        <v>9321</v>
      </c>
      <c r="Y113" s="170">
        <v>2670</v>
      </c>
      <c r="Z113" s="170"/>
      <c r="AA113" s="170">
        <f t="shared" si="74"/>
        <v>11546</v>
      </c>
      <c r="AB113" s="170">
        <v>8729</v>
      </c>
      <c r="AC113" s="170">
        <v>2817</v>
      </c>
      <c r="AD113" s="170"/>
      <c r="AE113" s="170">
        <f t="shared" si="75"/>
        <v>13182</v>
      </c>
      <c r="AF113" s="170">
        <v>10913</v>
      </c>
      <c r="AG113" s="170">
        <v>2269</v>
      </c>
      <c r="AH113" s="170"/>
      <c r="AI113" s="170">
        <f t="shared" si="76"/>
        <v>6132</v>
      </c>
      <c r="AJ113" s="170">
        <v>5176</v>
      </c>
      <c r="AK113" s="170">
        <v>956</v>
      </c>
      <c r="AL113" s="170"/>
      <c r="AM113" s="170">
        <f t="shared" si="77"/>
        <v>2140</v>
      </c>
      <c r="AN113" s="170">
        <v>1148</v>
      </c>
      <c r="AO113" s="170">
        <v>992</v>
      </c>
    </row>
    <row r="114" spans="2:41" ht="15" customHeight="1">
      <c r="B114" s="174" t="s">
        <v>279</v>
      </c>
      <c r="C114" s="170">
        <f t="shared" si="68"/>
        <v>10</v>
      </c>
      <c r="D114" s="170">
        <v>0</v>
      </c>
      <c r="E114" s="170">
        <v>10</v>
      </c>
      <c r="F114" s="170"/>
      <c r="G114" s="170">
        <f t="shared" si="69"/>
        <v>5</v>
      </c>
      <c r="H114" s="170">
        <v>0</v>
      </c>
      <c r="I114" s="170">
        <v>5</v>
      </c>
      <c r="J114" s="170"/>
      <c r="K114" s="170">
        <f t="shared" si="70"/>
        <v>241</v>
      </c>
      <c r="L114" s="170">
        <v>0</v>
      </c>
      <c r="M114" s="170">
        <v>241</v>
      </c>
      <c r="N114" s="170"/>
      <c r="O114" s="170">
        <f t="shared" si="71"/>
        <v>7</v>
      </c>
      <c r="P114" s="170">
        <v>0</v>
      </c>
      <c r="Q114" s="170">
        <v>7</v>
      </c>
      <c r="R114" s="170"/>
      <c r="S114" s="170">
        <f t="shared" si="72"/>
        <v>3</v>
      </c>
      <c r="T114" s="170">
        <v>0</v>
      </c>
      <c r="U114" s="170">
        <v>3</v>
      </c>
      <c r="V114" s="170"/>
      <c r="W114" s="170">
        <f t="shared" si="73"/>
        <v>14</v>
      </c>
      <c r="X114" s="170">
        <v>0</v>
      </c>
      <c r="Y114" s="170">
        <v>14</v>
      </c>
      <c r="Z114" s="170"/>
      <c r="AA114" s="170">
        <f t="shared" si="74"/>
        <v>9</v>
      </c>
      <c r="AB114" s="170">
        <v>0</v>
      </c>
      <c r="AC114" s="170">
        <v>9</v>
      </c>
      <c r="AD114" s="170"/>
      <c r="AE114" s="170">
        <f t="shared" si="75"/>
        <v>14</v>
      </c>
      <c r="AF114" s="170">
        <v>0</v>
      </c>
      <c r="AG114" s="170">
        <v>14</v>
      </c>
      <c r="AH114" s="170"/>
      <c r="AI114" s="170">
        <f t="shared" si="76"/>
        <v>2</v>
      </c>
      <c r="AJ114" s="170">
        <v>0</v>
      </c>
      <c r="AK114" s="170">
        <v>2</v>
      </c>
      <c r="AL114" s="170"/>
      <c r="AM114" s="170">
        <f t="shared" si="77"/>
        <v>5</v>
      </c>
      <c r="AN114" s="170">
        <v>0</v>
      </c>
      <c r="AO114" s="170">
        <v>5</v>
      </c>
    </row>
    <row r="115" spans="2:41" ht="15" customHeight="1">
      <c r="B115" s="174" t="s">
        <v>43</v>
      </c>
      <c r="C115" s="170">
        <f t="shared" si="68"/>
        <v>7962</v>
      </c>
      <c r="D115" s="170">
        <v>7772</v>
      </c>
      <c r="E115" s="170">
        <v>190</v>
      </c>
      <c r="F115" s="170"/>
      <c r="G115" s="170">
        <f t="shared" si="69"/>
        <v>6238</v>
      </c>
      <c r="H115" s="170">
        <v>6103</v>
      </c>
      <c r="I115" s="170">
        <v>135</v>
      </c>
      <c r="J115" s="170"/>
      <c r="K115" s="170">
        <f t="shared" si="70"/>
        <v>6125</v>
      </c>
      <c r="L115" s="170">
        <v>5999</v>
      </c>
      <c r="M115" s="170">
        <v>126</v>
      </c>
      <c r="N115" s="170"/>
      <c r="O115" s="170">
        <f t="shared" si="71"/>
        <v>7483</v>
      </c>
      <c r="P115" s="170">
        <v>7356</v>
      </c>
      <c r="Q115" s="170">
        <v>127</v>
      </c>
      <c r="R115" s="170"/>
      <c r="S115" s="170">
        <f t="shared" si="72"/>
        <v>9014</v>
      </c>
      <c r="T115" s="170">
        <v>8923</v>
      </c>
      <c r="U115" s="170">
        <v>91</v>
      </c>
      <c r="V115" s="170"/>
      <c r="W115" s="170">
        <f t="shared" si="73"/>
        <v>9231</v>
      </c>
      <c r="X115" s="170">
        <v>9144</v>
      </c>
      <c r="Y115" s="170">
        <v>87</v>
      </c>
      <c r="Z115" s="170"/>
      <c r="AA115" s="170">
        <f t="shared" si="74"/>
        <v>8212</v>
      </c>
      <c r="AB115" s="170">
        <v>8109</v>
      </c>
      <c r="AC115" s="170">
        <v>103</v>
      </c>
      <c r="AD115" s="170"/>
      <c r="AE115" s="170">
        <f t="shared" si="75"/>
        <v>7791</v>
      </c>
      <c r="AF115" s="170">
        <v>7715</v>
      </c>
      <c r="AG115" s="170">
        <v>76</v>
      </c>
      <c r="AH115" s="170"/>
      <c r="AI115" s="170">
        <f t="shared" si="76"/>
        <v>3533</v>
      </c>
      <c r="AJ115" s="170">
        <v>3468</v>
      </c>
      <c r="AK115" s="170">
        <v>65</v>
      </c>
      <c r="AL115" s="170"/>
      <c r="AM115" s="170">
        <f t="shared" si="77"/>
        <v>4446</v>
      </c>
      <c r="AN115" s="170">
        <v>4342</v>
      </c>
      <c r="AO115" s="170">
        <v>104</v>
      </c>
    </row>
    <row r="116" spans="2:41" ht="15" customHeight="1">
      <c r="B116" s="173" t="s">
        <v>125</v>
      </c>
      <c r="C116" s="170">
        <f t="shared" si="68"/>
        <v>2847</v>
      </c>
      <c r="D116" s="170">
        <v>2582</v>
      </c>
      <c r="E116" s="170">
        <v>265</v>
      </c>
      <c r="F116" s="170"/>
      <c r="G116" s="170">
        <f t="shared" si="69"/>
        <v>2629</v>
      </c>
      <c r="H116" s="170">
        <v>2359</v>
      </c>
      <c r="I116" s="170">
        <v>270</v>
      </c>
      <c r="J116" s="170"/>
      <c r="K116" s="170">
        <f t="shared" si="70"/>
        <v>5265</v>
      </c>
      <c r="L116" s="170">
        <v>4895</v>
      </c>
      <c r="M116" s="170">
        <v>370</v>
      </c>
      <c r="N116" s="170"/>
      <c r="O116" s="170">
        <f t="shared" si="71"/>
        <v>8018</v>
      </c>
      <c r="P116" s="170">
        <v>7507</v>
      </c>
      <c r="Q116" s="170">
        <v>511</v>
      </c>
      <c r="R116" s="170"/>
      <c r="S116" s="170">
        <f t="shared" si="72"/>
        <v>8527</v>
      </c>
      <c r="T116" s="170">
        <v>8088</v>
      </c>
      <c r="U116" s="170">
        <v>439</v>
      </c>
      <c r="V116" s="170"/>
      <c r="W116" s="170">
        <f t="shared" si="73"/>
        <v>9194</v>
      </c>
      <c r="X116" s="170">
        <v>8515</v>
      </c>
      <c r="Y116" s="170">
        <v>679</v>
      </c>
      <c r="Z116" s="170"/>
      <c r="AA116" s="170">
        <f t="shared" si="74"/>
        <v>9012</v>
      </c>
      <c r="AB116" s="170">
        <v>8274</v>
      </c>
      <c r="AC116" s="170">
        <v>738</v>
      </c>
      <c r="AD116" s="170"/>
      <c r="AE116" s="170">
        <f t="shared" si="75"/>
        <v>9862</v>
      </c>
      <c r="AF116" s="170">
        <v>8837</v>
      </c>
      <c r="AG116" s="170">
        <v>1025</v>
      </c>
      <c r="AH116" s="170"/>
      <c r="AI116" s="170">
        <f t="shared" si="76"/>
        <v>4019</v>
      </c>
      <c r="AJ116" s="170">
        <v>3758</v>
      </c>
      <c r="AK116" s="170">
        <v>261</v>
      </c>
      <c r="AL116" s="170"/>
      <c r="AM116" s="170">
        <f t="shared" si="77"/>
        <v>3758</v>
      </c>
      <c r="AN116" s="170">
        <v>3450</v>
      </c>
      <c r="AO116" s="170">
        <v>308</v>
      </c>
    </row>
    <row r="117" spans="2:41" ht="15" customHeight="1">
      <c r="B117" s="173" t="s">
        <v>165</v>
      </c>
      <c r="C117" s="170">
        <f t="shared" si="68"/>
        <v>7205</v>
      </c>
      <c r="D117" s="170">
        <v>6958</v>
      </c>
      <c r="E117" s="170">
        <v>247</v>
      </c>
      <c r="F117" s="170"/>
      <c r="G117" s="170">
        <f t="shared" si="69"/>
        <v>5740</v>
      </c>
      <c r="H117" s="170">
        <v>5553</v>
      </c>
      <c r="I117" s="170">
        <v>187</v>
      </c>
      <c r="J117" s="170"/>
      <c r="K117" s="170">
        <f t="shared" si="70"/>
        <v>6331</v>
      </c>
      <c r="L117" s="170">
        <v>6213</v>
      </c>
      <c r="M117" s="170">
        <v>118</v>
      </c>
      <c r="N117" s="170"/>
      <c r="O117" s="170">
        <f t="shared" si="71"/>
        <v>7166</v>
      </c>
      <c r="P117" s="170">
        <v>7024</v>
      </c>
      <c r="Q117" s="170">
        <v>142</v>
      </c>
      <c r="R117" s="170"/>
      <c r="S117" s="170">
        <f t="shared" si="72"/>
        <v>8771</v>
      </c>
      <c r="T117" s="170">
        <v>8674</v>
      </c>
      <c r="U117" s="170">
        <v>97</v>
      </c>
      <c r="V117" s="170"/>
      <c r="W117" s="170">
        <f t="shared" si="73"/>
        <v>9660</v>
      </c>
      <c r="X117" s="170">
        <v>9531</v>
      </c>
      <c r="Y117" s="170">
        <v>129</v>
      </c>
      <c r="Z117" s="170"/>
      <c r="AA117" s="170">
        <f t="shared" si="74"/>
        <v>8932</v>
      </c>
      <c r="AB117" s="170">
        <v>8817</v>
      </c>
      <c r="AC117" s="170">
        <v>115</v>
      </c>
      <c r="AD117" s="170"/>
      <c r="AE117" s="170">
        <f t="shared" si="75"/>
        <v>9254</v>
      </c>
      <c r="AF117" s="170">
        <v>9131</v>
      </c>
      <c r="AG117" s="170">
        <v>123</v>
      </c>
      <c r="AH117" s="170"/>
      <c r="AI117" s="170">
        <f t="shared" si="76"/>
        <v>4207</v>
      </c>
      <c r="AJ117" s="170">
        <v>4120</v>
      </c>
      <c r="AK117" s="170">
        <v>87</v>
      </c>
      <c r="AL117" s="170"/>
      <c r="AM117" s="170">
        <f t="shared" si="77"/>
        <v>4630</v>
      </c>
      <c r="AN117" s="170">
        <v>4516</v>
      </c>
      <c r="AO117" s="170">
        <v>114</v>
      </c>
    </row>
    <row r="118" spans="2:41" ht="15" customHeight="1">
      <c r="B118" s="174" t="s">
        <v>601</v>
      </c>
      <c r="C118" s="170">
        <f t="shared" si="68"/>
        <v>27</v>
      </c>
      <c r="D118" s="170">
        <v>0</v>
      </c>
      <c r="E118" s="170">
        <v>27</v>
      </c>
      <c r="F118" s="170"/>
      <c r="G118" s="170">
        <f t="shared" si="69"/>
        <v>52</v>
      </c>
      <c r="H118" s="170">
        <v>0</v>
      </c>
      <c r="I118" s="170">
        <v>52</v>
      </c>
      <c r="J118" s="170"/>
      <c r="K118" s="170">
        <f t="shared" si="70"/>
        <v>20</v>
      </c>
      <c r="L118" s="170">
        <v>0</v>
      </c>
      <c r="M118" s="170">
        <v>20</v>
      </c>
      <c r="N118" s="170"/>
      <c r="O118" s="170">
        <f t="shared" si="71"/>
        <v>43</v>
      </c>
      <c r="P118" s="170">
        <v>0</v>
      </c>
      <c r="Q118" s="170">
        <v>43</v>
      </c>
      <c r="R118" s="170"/>
      <c r="S118" s="170">
        <f t="shared" si="72"/>
        <v>40</v>
      </c>
      <c r="T118" s="170">
        <v>0</v>
      </c>
      <c r="U118" s="170">
        <v>40</v>
      </c>
      <c r="V118" s="170"/>
      <c r="W118" s="170">
        <f t="shared" si="73"/>
        <v>29</v>
      </c>
      <c r="X118" s="170">
        <v>0</v>
      </c>
      <c r="Y118" s="170">
        <v>29</v>
      </c>
      <c r="Z118" s="170"/>
      <c r="AA118" s="170">
        <f t="shared" si="74"/>
        <v>23</v>
      </c>
      <c r="AB118" s="170">
        <v>0</v>
      </c>
      <c r="AC118" s="170">
        <v>23</v>
      </c>
      <c r="AD118" s="170"/>
      <c r="AE118" s="170">
        <f t="shared" si="75"/>
        <v>30</v>
      </c>
      <c r="AF118" s="170">
        <v>0</v>
      </c>
      <c r="AG118" s="170">
        <v>30</v>
      </c>
      <c r="AH118" s="170"/>
      <c r="AI118" s="170">
        <f t="shared" si="76"/>
        <v>24</v>
      </c>
      <c r="AJ118" s="170">
        <v>0</v>
      </c>
      <c r="AK118" s="170">
        <v>24</v>
      </c>
      <c r="AL118" s="170"/>
      <c r="AM118" s="170">
        <f t="shared" si="77"/>
        <v>35</v>
      </c>
      <c r="AN118" s="170">
        <v>0</v>
      </c>
      <c r="AO118" s="170">
        <v>35</v>
      </c>
    </row>
    <row r="119" spans="2:41" ht="15" customHeight="1">
      <c r="B119" s="173" t="s">
        <v>166</v>
      </c>
      <c r="C119" s="170">
        <f t="shared" si="68"/>
        <v>9524</v>
      </c>
      <c r="D119" s="170">
        <v>8867</v>
      </c>
      <c r="E119" s="170">
        <v>657</v>
      </c>
      <c r="F119" s="170"/>
      <c r="G119" s="170">
        <f t="shared" si="69"/>
        <v>10123</v>
      </c>
      <c r="H119" s="170">
        <v>9363</v>
      </c>
      <c r="I119" s="170">
        <v>760</v>
      </c>
      <c r="J119" s="170"/>
      <c r="K119" s="170">
        <f t="shared" si="70"/>
        <v>11674</v>
      </c>
      <c r="L119" s="170">
        <v>10643</v>
      </c>
      <c r="M119" s="170">
        <v>1031</v>
      </c>
      <c r="N119" s="170"/>
      <c r="O119" s="170">
        <f t="shared" si="71"/>
        <v>15837</v>
      </c>
      <c r="P119" s="170">
        <v>14505</v>
      </c>
      <c r="Q119" s="170">
        <v>1332</v>
      </c>
      <c r="R119" s="170"/>
      <c r="S119" s="170">
        <f t="shared" si="72"/>
        <v>19006</v>
      </c>
      <c r="T119" s="170">
        <v>18008</v>
      </c>
      <c r="U119" s="170">
        <v>998</v>
      </c>
      <c r="V119" s="170"/>
      <c r="W119" s="170">
        <f t="shared" si="73"/>
        <v>19058</v>
      </c>
      <c r="X119" s="170">
        <v>17869</v>
      </c>
      <c r="Y119" s="170">
        <v>1189</v>
      </c>
      <c r="Z119" s="170"/>
      <c r="AA119" s="170">
        <f t="shared" si="74"/>
        <v>21283</v>
      </c>
      <c r="AB119" s="170">
        <v>20061</v>
      </c>
      <c r="AC119" s="170">
        <v>1222</v>
      </c>
      <c r="AD119" s="170"/>
      <c r="AE119" s="170">
        <f t="shared" si="75"/>
        <v>21888</v>
      </c>
      <c r="AF119" s="170">
        <v>20549</v>
      </c>
      <c r="AG119" s="170">
        <v>1339</v>
      </c>
      <c r="AH119" s="170"/>
      <c r="AI119" s="170">
        <f t="shared" si="76"/>
        <v>9976</v>
      </c>
      <c r="AJ119" s="170">
        <v>9465</v>
      </c>
      <c r="AK119" s="170">
        <v>511</v>
      </c>
      <c r="AL119" s="170"/>
      <c r="AM119" s="170">
        <f t="shared" si="77"/>
        <v>2838</v>
      </c>
      <c r="AN119" s="170">
        <v>2051</v>
      </c>
      <c r="AO119" s="170">
        <v>787</v>
      </c>
    </row>
    <row r="120" spans="2:41" ht="15" customHeight="1">
      <c r="B120" s="173" t="s">
        <v>167</v>
      </c>
      <c r="C120" s="170">
        <f t="shared" si="68"/>
        <v>8537</v>
      </c>
      <c r="D120" s="170">
        <v>8414</v>
      </c>
      <c r="E120" s="170">
        <v>123</v>
      </c>
      <c r="F120" s="170"/>
      <c r="G120" s="170">
        <f t="shared" si="69"/>
        <v>8256</v>
      </c>
      <c r="H120" s="170">
        <v>7722</v>
      </c>
      <c r="I120" s="170">
        <v>534</v>
      </c>
      <c r="J120" s="170"/>
      <c r="K120" s="170">
        <f t="shared" si="70"/>
        <v>6729</v>
      </c>
      <c r="L120" s="170">
        <v>6403</v>
      </c>
      <c r="M120" s="170">
        <v>326</v>
      </c>
      <c r="N120" s="170"/>
      <c r="O120" s="170">
        <f t="shared" si="71"/>
        <v>6498</v>
      </c>
      <c r="P120" s="170">
        <v>6121</v>
      </c>
      <c r="Q120" s="170">
        <v>377</v>
      </c>
      <c r="R120" s="170"/>
      <c r="S120" s="170">
        <f t="shared" si="72"/>
        <v>6921</v>
      </c>
      <c r="T120" s="170">
        <v>6555</v>
      </c>
      <c r="U120" s="170">
        <v>366</v>
      </c>
      <c r="V120" s="170"/>
      <c r="W120" s="170">
        <f t="shared" si="73"/>
        <v>7115</v>
      </c>
      <c r="X120" s="170">
        <v>6736</v>
      </c>
      <c r="Y120" s="170">
        <v>379</v>
      </c>
      <c r="Z120" s="170"/>
      <c r="AA120" s="170">
        <f t="shared" si="74"/>
        <v>6844</v>
      </c>
      <c r="AB120" s="170">
        <v>6551</v>
      </c>
      <c r="AC120" s="170">
        <v>293</v>
      </c>
      <c r="AD120" s="170"/>
      <c r="AE120" s="170">
        <f t="shared" si="75"/>
        <v>6341</v>
      </c>
      <c r="AF120" s="170">
        <v>6085</v>
      </c>
      <c r="AG120" s="170">
        <v>256</v>
      </c>
      <c r="AH120" s="170"/>
      <c r="AI120" s="170">
        <f t="shared" si="76"/>
        <v>2999</v>
      </c>
      <c r="AJ120" s="170">
        <v>2815</v>
      </c>
      <c r="AK120" s="170">
        <v>184</v>
      </c>
      <c r="AL120" s="170"/>
      <c r="AM120" s="170">
        <f t="shared" si="77"/>
        <v>1844</v>
      </c>
      <c r="AN120" s="170">
        <v>1613</v>
      </c>
      <c r="AO120" s="170">
        <v>231</v>
      </c>
    </row>
    <row r="121" spans="2:41" ht="15" customHeight="1">
      <c r="B121" s="174" t="s">
        <v>602</v>
      </c>
      <c r="C121" s="170">
        <f t="shared" si="68"/>
        <v>22</v>
      </c>
      <c r="D121" s="170">
        <v>0</v>
      </c>
      <c r="E121" s="170">
        <v>22</v>
      </c>
      <c r="F121" s="170"/>
      <c r="G121" s="170">
        <f t="shared" si="69"/>
        <v>19</v>
      </c>
      <c r="H121" s="170">
        <v>0</v>
      </c>
      <c r="I121" s="170">
        <v>19</v>
      </c>
      <c r="J121" s="170"/>
      <c r="K121" s="170">
        <f t="shared" si="70"/>
        <v>22</v>
      </c>
      <c r="L121" s="170">
        <v>0</v>
      </c>
      <c r="M121" s="170">
        <v>22</v>
      </c>
      <c r="N121" s="170"/>
      <c r="O121" s="170">
        <f t="shared" si="71"/>
        <v>17</v>
      </c>
      <c r="P121" s="170">
        <v>0</v>
      </c>
      <c r="Q121" s="170">
        <v>17</v>
      </c>
      <c r="R121" s="170"/>
      <c r="S121" s="170">
        <f t="shared" si="72"/>
        <v>10</v>
      </c>
      <c r="T121" s="170">
        <v>0</v>
      </c>
      <c r="U121" s="170">
        <v>10</v>
      </c>
      <c r="V121" s="170"/>
      <c r="W121" s="170">
        <f t="shared" si="73"/>
        <v>10</v>
      </c>
      <c r="X121" s="170">
        <v>0</v>
      </c>
      <c r="Y121" s="170">
        <v>10</v>
      </c>
      <c r="Z121" s="170"/>
      <c r="AA121" s="170">
        <f t="shared" si="74"/>
        <v>13</v>
      </c>
      <c r="AB121" s="170">
        <v>0</v>
      </c>
      <c r="AC121" s="170">
        <v>13</v>
      </c>
      <c r="AD121" s="170"/>
      <c r="AE121" s="170">
        <f t="shared" si="75"/>
        <v>17</v>
      </c>
      <c r="AF121" s="170">
        <v>0</v>
      </c>
      <c r="AG121" s="170">
        <v>17</v>
      </c>
      <c r="AH121" s="170"/>
      <c r="AI121" s="170">
        <f t="shared" si="76"/>
        <v>14</v>
      </c>
      <c r="AJ121" s="170">
        <v>0</v>
      </c>
      <c r="AK121" s="170">
        <v>14</v>
      </c>
      <c r="AL121" s="170"/>
      <c r="AM121" s="170">
        <f t="shared" si="77"/>
        <v>11</v>
      </c>
      <c r="AN121" s="170">
        <v>0</v>
      </c>
      <c r="AO121" s="170">
        <v>11</v>
      </c>
    </row>
    <row r="122" spans="2:41" ht="15" customHeight="1">
      <c r="B122" s="173" t="s">
        <v>44</v>
      </c>
      <c r="C122" s="170">
        <f t="shared" si="68"/>
        <v>22639</v>
      </c>
      <c r="D122" s="170">
        <v>19401</v>
      </c>
      <c r="E122" s="170">
        <v>3238</v>
      </c>
      <c r="F122" s="170"/>
      <c r="G122" s="170">
        <f t="shared" si="69"/>
        <v>30318</v>
      </c>
      <c r="H122" s="170">
        <v>26816</v>
      </c>
      <c r="I122" s="170">
        <v>3502</v>
      </c>
      <c r="J122" s="170"/>
      <c r="K122" s="170">
        <f t="shared" si="70"/>
        <v>22041</v>
      </c>
      <c r="L122" s="170">
        <v>20874</v>
      </c>
      <c r="M122" s="170">
        <v>1167</v>
      </c>
      <c r="N122" s="170"/>
      <c r="O122" s="170">
        <f t="shared" si="71"/>
        <v>22414</v>
      </c>
      <c r="P122" s="170">
        <v>20854</v>
      </c>
      <c r="Q122" s="170">
        <v>1560</v>
      </c>
      <c r="R122" s="170"/>
      <c r="S122" s="170">
        <f t="shared" si="72"/>
        <v>22365</v>
      </c>
      <c r="T122" s="170">
        <v>20921</v>
      </c>
      <c r="U122" s="170">
        <v>1444</v>
      </c>
      <c r="V122" s="170"/>
      <c r="W122" s="170">
        <f t="shared" si="73"/>
        <v>21453</v>
      </c>
      <c r="X122" s="170">
        <v>20330</v>
      </c>
      <c r="Y122" s="170">
        <v>1123</v>
      </c>
      <c r="Z122" s="170"/>
      <c r="AA122" s="170">
        <f t="shared" si="74"/>
        <v>21549</v>
      </c>
      <c r="AB122" s="170">
        <v>20531</v>
      </c>
      <c r="AC122" s="170">
        <v>1018</v>
      </c>
      <c r="AD122" s="170"/>
      <c r="AE122" s="170">
        <f t="shared" si="75"/>
        <v>23353</v>
      </c>
      <c r="AF122" s="170">
        <v>22517</v>
      </c>
      <c r="AG122" s="170">
        <v>836</v>
      </c>
      <c r="AH122" s="170"/>
      <c r="AI122" s="170">
        <f t="shared" si="76"/>
        <v>10199</v>
      </c>
      <c r="AJ122" s="170">
        <v>9748</v>
      </c>
      <c r="AK122" s="170">
        <v>451</v>
      </c>
      <c r="AL122" s="170"/>
      <c r="AM122" s="170">
        <f t="shared" si="77"/>
        <v>4962</v>
      </c>
      <c r="AN122" s="170">
        <v>4469</v>
      </c>
      <c r="AO122" s="170">
        <v>493</v>
      </c>
    </row>
    <row r="123" spans="2:41" ht="15" customHeight="1">
      <c r="B123" s="173" t="s">
        <v>169</v>
      </c>
      <c r="C123" s="170">
        <f t="shared" si="68"/>
        <v>7382</v>
      </c>
      <c r="D123" s="170">
        <v>7307</v>
      </c>
      <c r="E123" s="170">
        <v>75</v>
      </c>
      <c r="F123" s="170"/>
      <c r="G123" s="170">
        <f t="shared" si="69"/>
        <v>4891</v>
      </c>
      <c r="H123" s="170">
        <v>4843</v>
      </c>
      <c r="I123" s="170">
        <v>48</v>
      </c>
      <c r="J123" s="170"/>
      <c r="K123" s="170">
        <f t="shared" si="70"/>
        <v>5317</v>
      </c>
      <c r="L123" s="170">
        <v>5276</v>
      </c>
      <c r="M123" s="170">
        <v>41</v>
      </c>
      <c r="N123" s="170"/>
      <c r="O123" s="170">
        <f t="shared" si="71"/>
        <v>4516</v>
      </c>
      <c r="P123" s="170">
        <v>4481</v>
      </c>
      <c r="Q123" s="170">
        <v>35</v>
      </c>
      <c r="R123" s="170"/>
      <c r="S123" s="170">
        <f t="shared" si="72"/>
        <v>5436</v>
      </c>
      <c r="T123" s="170">
        <v>5391</v>
      </c>
      <c r="U123" s="170">
        <v>45</v>
      </c>
      <c r="V123" s="170"/>
      <c r="W123" s="170">
        <f t="shared" si="73"/>
        <v>5539</v>
      </c>
      <c r="X123" s="170">
        <v>5512</v>
      </c>
      <c r="Y123" s="170">
        <v>27</v>
      </c>
      <c r="Z123" s="170"/>
      <c r="AA123" s="170">
        <f t="shared" si="74"/>
        <v>5742</v>
      </c>
      <c r="AB123" s="170">
        <v>5709</v>
      </c>
      <c r="AC123" s="170">
        <v>33</v>
      </c>
      <c r="AD123" s="170"/>
      <c r="AE123" s="170">
        <f t="shared" si="75"/>
        <v>6081</v>
      </c>
      <c r="AF123" s="170">
        <v>6054</v>
      </c>
      <c r="AG123" s="170">
        <v>27</v>
      </c>
      <c r="AH123" s="170"/>
      <c r="AI123" s="170">
        <f t="shared" si="76"/>
        <v>2177</v>
      </c>
      <c r="AJ123" s="170">
        <v>2157</v>
      </c>
      <c r="AK123" s="170">
        <v>20</v>
      </c>
      <c r="AL123" s="170"/>
      <c r="AM123" s="170">
        <f t="shared" si="77"/>
        <v>720</v>
      </c>
      <c r="AN123" s="170">
        <v>692</v>
      </c>
      <c r="AO123" s="170">
        <v>28</v>
      </c>
    </row>
    <row r="124" spans="2:41" ht="15" customHeight="1">
      <c r="B124" s="173" t="s">
        <v>168</v>
      </c>
      <c r="C124" s="170">
        <f t="shared" si="68"/>
        <v>21351</v>
      </c>
      <c r="D124" s="170">
        <v>21197</v>
      </c>
      <c r="E124" s="170">
        <v>154</v>
      </c>
      <c r="F124" s="170"/>
      <c r="G124" s="170">
        <f t="shared" si="69"/>
        <v>16677</v>
      </c>
      <c r="H124" s="170">
        <v>16496</v>
      </c>
      <c r="I124" s="170">
        <v>181</v>
      </c>
      <c r="J124" s="170"/>
      <c r="K124" s="170">
        <f t="shared" si="70"/>
        <v>15158</v>
      </c>
      <c r="L124" s="170">
        <v>15042</v>
      </c>
      <c r="M124" s="170">
        <v>116</v>
      </c>
      <c r="N124" s="170"/>
      <c r="O124" s="170">
        <f t="shared" si="71"/>
        <v>16478</v>
      </c>
      <c r="P124" s="170">
        <v>16373</v>
      </c>
      <c r="Q124" s="170">
        <v>105</v>
      </c>
      <c r="R124" s="170"/>
      <c r="S124" s="170">
        <f t="shared" si="72"/>
        <v>17068</v>
      </c>
      <c r="T124" s="170">
        <v>16939</v>
      </c>
      <c r="U124" s="170">
        <v>129</v>
      </c>
      <c r="V124" s="170"/>
      <c r="W124" s="170">
        <f t="shared" si="73"/>
        <v>16544</v>
      </c>
      <c r="X124" s="170">
        <v>16440</v>
      </c>
      <c r="Y124" s="170">
        <v>104</v>
      </c>
      <c r="Z124" s="170"/>
      <c r="AA124" s="170">
        <f t="shared" si="74"/>
        <v>16312</v>
      </c>
      <c r="AB124" s="170">
        <v>16213</v>
      </c>
      <c r="AC124" s="170">
        <v>99</v>
      </c>
      <c r="AD124" s="170"/>
      <c r="AE124" s="170">
        <f t="shared" si="75"/>
        <v>17391</v>
      </c>
      <c r="AF124" s="170">
        <v>17302</v>
      </c>
      <c r="AG124" s="170">
        <v>89</v>
      </c>
      <c r="AH124" s="170"/>
      <c r="AI124" s="170">
        <f t="shared" si="76"/>
        <v>10593</v>
      </c>
      <c r="AJ124" s="170">
        <v>10540</v>
      </c>
      <c r="AK124" s="170">
        <v>53</v>
      </c>
      <c r="AL124" s="170"/>
      <c r="AM124" s="170">
        <f t="shared" si="77"/>
        <v>3377</v>
      </c>
      <c r="AN124" s="170">
        <v>3281</v>
      </c>
      <c r="AO124" s="170">
        <v>96</v>
      </c>
    </row>
    <row r="125" spans="2:41" ht="15" customHeight="1">
      <c r="B125" s="174" t="s">
        <v>210</v>
      </c>
      <c r="C125" s="170">
        <f t="shared" si="68"/>
        <v>0</v>
      </c>
      <c r="D125" s="170">
        <v>0</v>
      </c>
      <c r="E125" s="170">
        <v>0</v>
      </c>
      <c r="F125" s="170"/>
      <c r="G125" s="170">
        <f t="shared" si="69"/>
        <v>0</v>
      </c>
      <c r="H125" s="170">
        <v>0</v>
      </c>
      <c r="I125" s="170">
        <v>0</v>
      </c>
      <c r="J125" s="170"/>
      <c r="K125" s="170">
        <f t="shared" si="70"/>
        <v>7</v>
      </c>
      <c r="L125" s="170">
        <v>0</v>
      </c>
      <c r="M125" s="170">
        <v>7</v>
      </c>
      <c r="N125" s="170"/>
      <c r="O125" s="170">
        <f t="shared" si="71"/>
        <v>7</v>
      </c>
      <c r="P125" s="170">
        <v>0</v>
      </c>
      <c r="Q125" s="170">
        <v>7</v>
      </c>
      <c r="R125" s="170"/>
      <c r="S125" s="170">
        <f t="shared" si="72"/>
        <v>9</v>
      </c>
      <c r="T125" s="170">
        <v>0</v>
      </c>
      <c r="U125" s="170">
        <v>9</v>
      </c>
      <c r="V125" s="170"/>
      <c r="W125" s="170">
        <f t="shared" si="73"/>
        <v>13</v>
      </c>
      <c r="X125" s="170">
        <v>0</v>
      </c>
      <c r="Y125" s="170">
        <v>13</v>
      </c>
      <c r="Z125" s="170"/>
      <c r="AA125" s="170">
        <f t="shared" si="74"/>
        <v>20</v>
      </c>
      <c r="AB125" s="170">
        <v>0</v>
      </c>
      <c r="AC125" s="170">
        <v>20</v>
      </c>
      <c r="AD125" s="170"/>
      <c r="AE125" s="170">
        <f t="shared" si="75"/>
        <v>7</v>
      </c>
      <c r="AF125" s="170">
        <v>0</v>
      </c>
      <c r="AG125" s="170">
        <v>7</v>
      </c>
      <c r="AH125" s="170"/>
      <c r="AI125" s="170">
        <f t="shared" si="76"/>
        <v>8</v>
      </c>
      <c r="AJ125" s="170">
        <v>0</v>
      </c>
      <c r="AK125" s="170">
        <v>8</v>
      </c>
      <c r="AL125" s="170"/>
      <c r="AM125" s="170">
        <f t="shared" si="77"/>
        <v>8</v>
      </c>
      <c r="AN125" s="170">
        <v>0</v>
      </c>
      <c r="AO125" s="170">
        <v>8</v>
      </c>
    </row>
    <row r="126" spans="2:41" ht="15" customHeight="1">
      <c r="B126" s="173" t="s">
        <v>170</v>
      </c>
      <c r="C126" s="170">
        <f t="shared" si="68"/>
        <v>9794</v>
      </c>
      <c r="D126" s="170">
        <v>9569</v>
      </c>
      <c r="E126" s="170">
        <v>225</v>
      </c>
      <c r="F126" s="170"/>
      <c r="G126" s="170">
        <f t="shared" si="69"/>
        <v>8501</v>
      </c>
      <c r="H126" s="170">
        <v>8334</v>
      </c>
      <c r="I126" s="170">
        <v>167</v>
      </c>
      <c r="J126" s="170"/>
      <c r="K126" s="170">
        <f t="shared" si="70"/>
        <v>7754</v>
      </c>
      <c r="L126" s="170">
        <v>7637</v>
      </c>
      <c r="M126" s="170">
        <v>117</v>
      </c>
      <c r="N126" s="170"/>
      <c r="O126" s="170">
        <f t="shared" si="71"/>
        <v>9105</v>
      </c>
      <c r="P126" s="170">
        <v>8999</v>
      </c>
      <c r="Q126" s="170">
        <v>106</v>
      </c>
      <c r="R126" s="170"/>
      <c r="S126" s="170">
        <f t="shared" si="72"/>
        <v>10697</v>
      </c>
      <c r="T126" s="170">
        <v>10609</v>
      </c>
      <c r="U126" s="170">
        <v>88</v>
      </c>
      <c r="V126" s="170"/>
      <c r="W126" s="170">
        <f t="shared" si="73"/>
        <v>10598</v>
      </c>
      <c r="X126" s="170">
        <v>10520</v>
      </c>
      <c r="Y126" s="170">
        <v>78</v>
      </c>
      <c r="Z126" s="170"/>
      <c r="AA126" s="170">
        <f t="shared" si="74"/>
        <v>9655</v>
      </c>
      <c r="AB126" s="170">
        <v>9559</v>
      </c>
      <c r="AC126" s="170">
        <v>96</v>
      </c>
      <c r="AD126" s="170"/>
      <c r="AE126" s="170">
        <f t="shared" si="75"/>
        <v>8890</v>
      </c>
      <c r="AF126" s="170">
        <v>8812</v>
      </c>
      <c r="AG126" s="170">
        <v>78</v>
      </c>
      <c r="AH126" s="170"/>
      <c r="AI126" s="170">
        <f t="shared" si="76"/>
        <v>4132</v>
      </c>
      <c r="AJ126" s="170">
        <v>4076</v>
      </c>
      <c r="AK126" s="170">
        <v>56</v>
      </c>
      <c r="AL126" s="170"/>
      <c r="AM126" s="170">
        <f t="shared" si="77"/>
        <v>3467</v>
      </c>
      <c r="AN126" s="170">
        <v>3431</v>
      </c>
      <c r="AO126" s="170">
        <v>36</v>
      </c>
    </row>
    <row r="127" spans="2:41" ht="15" customHeight="1">
      <c r="B127" s="173" t="s">
        <v>197</v>
      </c>
      <c r="C127" s="170">
        <f t="shared" si="68"/>
        <v>17062</v>
      </c>
      <c r="D127" s="170">
        <v>16746</v>
      </c>
      <c r="E127" s="170">
        <v>316</v>
      </c>
      <c r="F127" s="170"/>
      <c r="G127" s="170">
        <f t="shared" si="69"/>
        <v>17719</v>
      </c>
      <c r="H127" s="170">
        <v>17342</v>
      </c>
      <c r="I127" s="170">
        <v>377</v>
      </c>
      <c r="J127" s="170"/>
      <c r="K127" s="170">
        <f t="shared" si="70"/>
        <v>4682</v>
      </c>
      <c r="L127" s="170">
        <v>4579</v>
      </c>
      <c r="M127" s="170">
        <v>103</v>
      </c>
      <c r="N127" s="170"/>
      <c r="O127" s="170">
        <f t="shared" si="71"/>
        <v>5737</v>
      </c>
      <c r="P127" s="170">
        <v>5632</v>
      </c>
      <c r="Q127" s="170">
        <v>105</v>
      </c>
      <c r="R127" s="170"/>
      <c r="S127" s="170">
        <f t="shared" si="72"/>
        <v>6205</v>
      </c>
      <c r="T127" s="170">
        <v>6094</v>
      </c>
      <c r="U127" s="170">
        <v>111</v>
      </c>
      <c r="V127" s="170"/>
      <c r="W127" s="170">
        <f t="shared" si="73"/>
        <v>5940</v>
      </c>
      <c r="X127" s="170">
        <v>5855</v>
      </c>
      <c r="Y127" s="170">
        <v>85</v>
      </c>
      <c r="Z127" s="170"/>
      <c r="AA127" s="170">
        <f t="shared" si="74"/>
        <v>4920</v>
      </c>
      <c r="AB127" s="170">
        <v>4822</v>
      </c>
      <c r="AC127" s="170">
        <v>98</v>
      </c>
      <c r="AD127" s="170"/>
      <c r="AE127" s="170">
        <f t="shared" si="75"/>
        <v>4686</v>
      </c>
      <c r="AF127" s="170">
        <v>4608</v>
      </c>
      <c r="AG127" s="170">
        <v>78</v>
      </c>
      <c r="AH127" s="170"/>
      <c r="AI127" s="170">
        <f t="shared" si="76"/>
        <v>1302</v>
      </c>
      <c r="AJ127" s="170">
        <v>1249</v>
      </c>
      <c r="AK127" s="170">
        <v>53</v>
      </c>
      <c r="AL127" s="170"/>
      <c r="AM127" s="170">
        <f t="shared" si="77"/>
        <v>1072</v>
      </c>
      <c r="AN127" s="170">
        <v>995</v>
      </c>
      <c r="AO127" s="170">
        <v>77</v>
      </c>
    </row>
    <row r="128" spans="2:41" ht="15" customHeight="1">
      <c r="B128" s="173" t="s">
        <v>198</v>
      </c>
      <c r="C128" s="170">
        <f t="shared" si="68"/>
        <v>1228</v>
      </c>
      <c r="D128" s="170">
        <v>1212</v>
      </c>
      <c r="E128" s="170">
        <v>16</v>
      </c>
      <c r="F128" s="170"/>
      <c r="G128" s="170">
        <f t="shared" si="69"/>
        <v>1109</v>
      </c>
      <c r="H128" s="170">
        <v>1091</v>
      </c>
      <c r="I128" s="170">
        <v>18</v>
      </c>
      <c r="J128" s="170"/>
      <c r="K128" s="170">
        <f t="shared" si="70"/>
        <v>953</v>
      </c>
      <c r="L128" s="170">
        <v>933</v>
      </c>
      <c r="M128" s="170">
        <v>20</v>
      </c>
      <c r="N128" s="170"/>
      <c r="O128" s="170">
        <f t="shared" si="71"/>
        <v>1453</v>
      </c>
      <c r="P128" s="170">
        <v>1430</v>
      </c>
      <c r="Q128" s="170">
        <v>23</v>
      </c>
      <c r="R128" s="170"/>
      <c r="S128" s="170">
        <f t="shared" si="72"/>
        <v>1534</v>
      </c>
      <c r="T128" s="170">
        <v>1513</v>
      </c>
      <c r="U128" s="170">
        <v>21</v>
      </c>
      <c r="V128" s="170"/>
      <c r="W128" s="170">
        <f t="shared" si="73"/>
        <v>1425</v>
      </c>
      <c r="X128" s="170">
        <v>1398</v>
      </c>
      <c r="Y128" s="170">
        <v>27</v>
      </c>
      <c r="Z128" s="170"/>
      <c r="AA128" s="170">
        <f t="shared" si="74"/>
        <v>1257</v>
      </c>
      <c r="AB128" s="170">
        <v>1230</v>
      </c>
      <c r="AC128" s="170">
        <v>27</v>
      </c>
      <c r="AD128" s="170"/>
      <c r="AE128" s="170">
        <f t="shared" si="75"/>
        <v>1360</v>
      </c>
      <c r="AF128" s="170">
        <v>1340</v>
      </c>
      <c r="AG128" s="170">
        <v>20</v>
      </c>
      <c r="AH128" s="170"/>
      <c r="AI128" s="170">
        <f t="shared" si="76"/>
        <v>591</v>
      </c>
      <c r="AJ128" s="170">
        <v>584</v>
      </c>
      <c r="AK128" s="170">
        <v>7</v>
      </c>
      <c r="AL128" s="170"/>
      <c r="AM128" s="170">
        <f t="shared" si="77"/>
        <v>550</v>
      </c>
      <c r="AN128" s="170">
        <v>543</v>
      </c>
      <c r="AO128" s="170">
        <v>7</v>
      </c>
    </row>
    <row r="129" spans="2:41" ht="15" customHeight="1">
      <c r="B129" s="173" t="s">
        <v>199</v>
      </c>
      <c r="C129" s="170">
        <f t="shared" si="68"/>
        <v>22374</v>
      </c>
      <c r="D129" s="170">
        <v>21961</v>
      </c>
      <c r="E129" s="170">
        <v>413</v>
      </c>
      <c r="F129" s="170"/>
      <c r="G129" s="170">
        <f t="shared" si="69"/>
        <v>19597</v>
      </c>
      <c r="H129" s="170">
        <v>19208</v>
      </c>
      <c r="I129" s="170">
        <v>389</v>
      </c>
      <c r="J129" s="170"/>
      <c r="K129" s="170">
        <f t="shared" si="70"/>
        <v>22916</v>
      </c>
      <c r="L129" s="170">
        <v>22459</v>
      </c>
      <c r="M129" s="170">
        <v>457</v>
      </c>
      <c r="N129" s="170"/>
      <c r="O129" s="170">
        <f t="shared" si="71"/>
        <v>31178</v>
      </c>
      <c r="P129" s="170">
        <v>30580</v>
      </c>
      <c r="Q129" s="170">
        <v>598</v>
      </c>
      <c r="R129" s="170"/>
      <c r="S129" s="170">
        <f t="shared" si="72"/>
        <v>34175</v>
      </c>
      <c r="T129" s="170">
        <v>33680</v>
      </c>
      <c r="U129" s="170">
        <v>495</v>
      </c>
      <c r="V129" s="170"/>
      <c r="W129" s="170">
        <f t="shared" si="73"/>
        <v>33248</v>
      </c>
      <c r="X129" s="170">
        <v>32783</v>
      </c>
      <c r="Y129" s="170">
        <v>465</v>
      </c>
      <c r="Z129" s="170"/>
      <c r="AA129" s="170">
        <f t="shared" si="74"/>
        <v>34082</v>
      </c>
      <c r="AB129" s="170">
        <v>33557</v>
      </c>
      <c r="AC129" s="170">
        <v>525</v>
      </c>
      <c r="AD129" s="170"/>
      <c r="AE129" s="170">
        <f t="shared" si="75"/>
        <v>33411</v>
      </c>
      <c r="AF129" s="170">
        <v>32971</v>
      </c>
      <c r="AG129" s="170">
        <v>440</v>
      </c>
      <c r="AH129" s="170"/>
      <c r="AI129" s="170">
        <f t="shared" si="76"/>
        <v>12165</v>
      </c>
      <c r="AJ129" s="170">
        <v>11872</v>
      </c>
      <c r="AK129" s="170">
        <v>293</v>
      </c>
      <c r="AL129" s="170"/>
      <c r="AM129" s="170">
        <f t="shared" si="77"/>
        <v>20427</v>
      </c>
      <c r="AN129" s="170">
        <v>20017</v>
      </c>
      <c r="AO129" s="170">
        <v>410</v>
      </c>
    </row>
    <row r="130" spans="2:41" ht="15" customHeight="1">
      <c r="B130" s="173" t="s">
        <v>171</v>
      </c>
      <c r="C130" s="170">
        <f t="shared" si="68"/>
        <v>6537</v>
      </c>
      <c r="D130" s="170">
        <v>6444</v>
      </c>
      <c r="E130" s="170">
        <v>93</v>
      </c>
      <c r="F130" s="170"/>
      <c r="G130" s="170">
        <f t="shared" si="69"/>
        <v>6251</v>
      </c>
      <c r="H130" s="170">
        <v>6183</v>
      </c>
      <c r="I130" s="170">
        <v>68</v>
      </c>
      <c r="J130" s="170"/>
      <c r="K130" s="170">
        <f t="shared" si="70"/>
        <v>1570</v>
      </c>
      <c r="L130" s="170">
        <v>1505</v>
      </c>
      <c r="M130" s="170">
        <v>65</v>
      </c>
      <c r="N130" s="170"/>
      <c r="O130" s="170">
        <f t="shared" si="71"/>
        <v>1569</v>
      </c>
      <c r="P130" s="170">
        <v>1514</v>
      </c>
      <c r="Q130" s="170">
        <v>55</v>
      </c>
      <c r="R130" s="170"/>
      <c r="S130" s="170">
        <f t="shared" si="72"/>
        <v>1546</v>
      </c>
      <c r="T130" s="170">
        <v>1499</v>
      </c>
      <c r="U130" s="170">
        <v>47</v>
      </c>
      <c r="V130" s="170"/>
      <c r="W130" s="170">
        <f t="shared" si="73"/>
        <v>1493</v>
      </c>
      <c r="X130" s="170">
        <v>1449</v>
      </c>
      <c r="Y130" s="170">
        <v>44</v>
      </c>
      <c r="Z130" s="170"/>
      <c r="AA130" s="170">
        <f t="shared" si="74"/>
        <v>1593</v>
      </c>
      <c r="AB130" s="170">
        <v>1547</v>
      </c>
      <c r="AC130" s="170">
        <v>46</v>
      </c>
      <c r="AD130" s="170"/>
      <c r="AE130" s="170">
        <f t="shared" si="75"/>
        <v>1557</v>
      </c>
      <c r="AF130" s="170">
        <v>1520</v>
      </c>
      <c r="AG130" s="170">
        <v>37</v>
      </c>
      <c r="AH130" s="170"/>
      <c r="AI130" s="170">
        <f t="shared" si="76"/>
        <v>673</v>
      </c>
      <c r="AJ130" s="170">
        <v>653</v>
      </c>
      <c r="AK130" s="170">
        <v>20</v>
      </c>
      <c r="AL130" s="170"/>
      <c r="AM130" s="170">
        <f t="shared" si="77"/>
        <v>739</v>
      </c>
      <c r="AN130" s="170">
        <v>691</v>
      </c>
      <c r="AO130" s="170">
        <v>48</v>
      </c>
    </row>
    <row r="131" spans="2:41" ht="15" customHeight="1">
      <c r="B131" s="173" t="s">
        <v>172</v>
      </c>
      <c r="C131" s="170">
        <f t="shared" si="68"/>
        <v>5945</v>
      </c>
      <c r="D131" s="170">
        <v>5776</v>
      </c>
      <c r="E131" s="170">
        <v>169</v>
      </c>
      <c r="F131" s="170"/>
      <c r="G131" s="170">
        <f t="shared" si="69"/>
        <v>5243</v>
      </c>
      <c r="H131" s="170">
        <v>5073</v>
      </c>
      <c r="I131" s="170">
        <v>170</v>
      </c>
      <c r="J131" s="170"/>
      <c r="K131" s="170">
        <f t="shared" si="70"/>
        <v>4742</v>
      </c>
      <c r="L131" s="170">
        <v>4641</v>
      </c>
      <c r="M131" s="170">
        <v>101</v>
      </c>
      <c r="N131" s="170"/>
      <c r="O131" s="170">
        <f t="shared" si="71"/>
        <v>5419</v>
      </c>
      <c r="P131" s="170">
        <v>5327</v>
      </c>
      <c r="Q131" s="170">
        <v>92</v>
      </c>
      <c r="R131" s="170"/>
      <c r="S131" s="170">
        <f t="shared" si="72"/>
        <v>5963</v>
      </c>
      <c r="T131" s="170">
        <v>5849</v>
      </c>
      <c r="U131" s="170">
        <v>114</v>
      </c>
      <c r="V131" s="170"/>
      <c r="W131" s="170">
        <f t="shared" si="73"/>
        <v>5638</v>
      </c>
      <c r="X131" s="170">
        <v>5554</v>
      </c>
      <c r="Y131" s="170">
        <v>84</v>
      </c>
      <c r="Z131" s="170"/>
      <c r="AA131" s="170">
        <f t="shared" si="74"/>
        <v>5815</v>
      </c>
      <c r="AB131" s="170">
        <v>5726</v>
      </c>
      <c r="AC131" s="170">
        <v>89</v>
      </c>
      <c r="AD131" s="170"/>
      <c r="AE131" s="170">
        <f t="shared" si="75"/>
        <v>5241</v>
      </c>
      <c r="AF131" s="170">
        <v>5174</v>
      </c>
      <c r="AG131" s="170">
        <v>67</v>
      </c>
      <c r="AH131" s="170"/>
      <c r="AI131" s="170">
        <f t="shared" si="76"/>
        <v>2277</v>
      </c>
      <c r="AJ131" s="170">
        <v>2248</v>
      </c>
      <c r="AK131" s="170">
        <v>29</v>
      </c>
      <c r="AL131" s="170"/>
      <c r="AM131" s="170">
        <f t="shared" si="77"/>
        <v>1562</v>
      </c>
      <c r="AN131" s="170">
        <v>1473</v>
      </c>
      <c r="AO131" s="170">
        <v>89</v>
      </c>
    </row>
    <row r="132" spans="2:41" ht="15" customHeight="1">
      <c r="B132" s="173" t="s">
        <v>173</v>
      </c>
      <c r="C132" s="170">
        <f t="shared" si="68"/>
        <v>46228</v>
      </c>
      <c r="D132" s="170">
        <v>45188</v>
      </c>
      <c r="E132" s="170">
        <v>1040</v>
      </c>
      <c r="F132" s="170"/>
      <c r="G132" s="170">
        <f t="shared" si="69"/>
        <v>39546</v>
      </c>
      <c r="H132" s="170">
        <v>38616</v>
      </c>
      <c r="I132" s="170">
        <v>930</v>
      </c>
      <c r="J132" s="170"/>
      <c r="K132" s="170">
        <f t="shared" si="70"/>
        <v>45426</v>
      </c>
      <c r="L132" s="170">
        <v>44601</v>
      </c>
      <c r="M132" s="170">
        <v>825</v>
      </c>
      <c r="N132" s="170"/>
      <c r="O132" s="170">
        <f t="shared" si="71"/>
        <v>49291</v>
      </c>
      <c r="P132" s="170">
        <v>48378</v>
      </c>
      <c r="Q132" s="170">
        <v>913</v>
      </c>
      <c r="R132" s="170"/>
      <c r="S132" s="170">
        <f t="shared" si="72"/>
        <v>53991</v>
      </c>
      <c r="T132" s="170">
        <v>53099</v>
      </c>
      <c r="U132" s="170">
        <v>892</v>
      </c>
      <c r="V132" s="170"/>
      <c r="W132" s="170">
        <f t="shared" si="73"/>
        <v>54074</v>
      </c>
      <c r="X132" s="170">
        <v>53236</v>
      </c>
      <c r="Y132" s="170">
        <v>838</v>
      </c>
      <c r="Z132" s="170"/>
      <c r="AA132" s="170">
        <f t="shared" si="74"/>
        <v>50775</v>
      </c>
      <c r="AB132" s="170">
        <v>49891</v>
      </c>
      <c r="AC132" s="170">
        <v>884</v>
      </c>
      <c r="AD132" s="170"/>
      <c r="AE132" s="170">
        <f t="shared" si="75"/>
        <v>49099</v>
      </c>
      <c r="AF132" s="170">
        <v>48298</v>
      </c>
      <c r="AG132" s="170">
        <v>801</v>
      </c>
      <c r="AH132" s="170"/>
      <c r="AI132" s="170">
        <f t="shared" si="76"/>
        <v>22312</v>
      </c>
      <c r="AJ132" s="170">
        <v>21761</v>
      </c>
      <c r="AK132" s="170">
        <v>551</v>
      </c>
      <c r="AL132" s="170"/>
      <c r="AM132" s="170">
        <f t="shared" si="77"/>
        <v>21494</v>
      </c>
      <c r="AN132" s="170">
        <v>20872</v>
      </c>
      <c r="AO132" s="170">
        <v>622</v>
      </c>
    </row>
    <row r="133" spans="2:41" ht="15" customHeight="1">
      <c r="B133" s="173" t="s">
        <v>131</v>
      </c>
      <c r="C133" s="170">
        <f t="shared" si="68"/>
        <v>4319</v>
      </c>
      <c r="D133" s="170">
        <v>4149</v>
      </c>
      <c r="E133" s="170">
        <v>170</v>
      </c>
      <c r="F133" s="170"/>
      <c r="G133" s="170">
        <f t="shared" si="69"/>
        <v>4926</v>
      </c>
      <c r="H133" s="170">
        <v>4581</v>
      </c>
      <c r="I133" s="170">
        <v>345</v>
      </c>
      <c r="J133" s="170"/>
      <c r="K133" s="170">
        <f t="shared" si="70"/>
        <v>6673</v>
      </c>
      <c r="L133" s="170">
        <v>5858</v>
      </c>
      <c r="M133" s="170">
        <v>815</v>
      </c>
      <c r="N133" s="170"/>
      <c r="O133" s="170">
        <f t="shared" si="71"/>
        <v>9889</v>
      </c>
      <c r="P133" s="170">
        <v>8823</v>
      </c>
      <c r="Q133" s="170">
        <v>1066</v>
      </c>
      <c r="R133" s="170"/>
      <c r="S133" s="170">
        <f t="shared" si="72"/>
        <v>7364</v>
      </c>
      <c r="T133" s="170">
        <v>6399</v>
      </c>
      <c r="U133" s="170">
        <v>965</v>
      </c>
      <c r="V133" s="170"/>
      <c r="W133" s="170">
        <f t="shared" si="73"/>
        <v>7477</v>
      </c>
      <c r="X133" s="170">
        <v>6376</v>
      </c>
      <c r="Y133" s="170">
        <v>1101</v>
      </c>
      <c r="Z133" s="170"/>
      <c r="AA133" s="170">
        <f t="shared" si="74"/>
        <v>7569</v>
      </c>
      <c r="AB133" s="170">
        <v>6332</v>
      </c>
      <c r="AC133" s="170">
        <v>1237</v>
      </c>
      <c r="AD133" s="170"/>
      <c r="AE133" s="170">
        <f t="shared" si="75"/>
        <v>7702</v>
      </c>
      <c r="AF133" s="170">
        <v>6534</v>
      </c>
      <c r="AG133" s="170">
        <v>1168</v>
      </c>
      <c r="AH133" s="170"/>
      <c r="AI133" s="170">
        <f t="shared" si="76"/>
        <v>3460</v>
      </c>
      <c r="AJ133" s="170">
        <v>2714</v>
      </c>
      <c r="AK133" s="170">
        <v>746</v>
      </c>
      <c r="AL133" s="170"/>
      <c r="AM133" s="170">
        <f t="shared" si="77"/>
        <v>2033</v>
      </c>
      <c r="AN133" s="170">
        <v>1381</v>
      </c>
      <c r="AO133" s="170">
        <v>652</v>
      </c>
    </row>
    <row r="134" spans="2:41" ht="15" customHeight="1">
      <c r="B134" s="174" t="s">
        <v>603</v>
      </c>
      <c r="C134" s="170">
        <f t="shared" si="68"/>
        <v>4</v>
      </c>
      <c r="D134" s="170">
        <v>0</v>
      </c>
      <c r="E134" s="170">
        <v>4</v>
      </c>
      <c r="F134" s="170"/>
      <c r="G134" s="170">
        <f t="shared" si="69"/>
        <v>3</v>
      </c>
      <c r="H134" s="170">
        <v>0</v>
      </c>
      <c r="I134" s="170">
        <v>3</v>
      </c>
      <c r="J134" s="170"/>
      <c r="K134" s="170">
        <f t="shared" si="70"/>
        <v>3</v>
      </c>
      <c r="L134" s="170">
        <v>0</v>
      </c>
      <c r="M134" s="170">
        <v>3</v>
      </c>
      <c r="N134" s="170"/>
      <c r="O134" s="170">
        <f t="shared" si="71"/>
        <v>1</v>
      </c>
      <c r="P134" s="170">
        <v>0</v>
      </c>
      <c r="Q134" s="170">
        <v>1</v>
      </c>
      <c r="R134" s="170"/>
      <c r="S134" s="170">
        <f t="shared" si="72"/>
        <v>3</v>
      </c>
      <c r="T134" s="170">
        <v>0</v>
      </c>
      <c r="U134" s="170">
        <v>3</v>
      </c>
      <c r="V134" s="170"/>
      <c r="W134" s="170">
        <f t="shared" si="73"/>
        <v>1</v>
      </c>
      <c r="X134" s="170">
        <v>0</v>
      </c>
      <c r="Y134" s="170">
        <v>1</v>
      </c>
      <c r="Z134" s="170"/>
      <c r="AA134" s="170">
        <f t="shared" si="74"/>
        <v>1</v>
      </c>
      <c r="AB134" s="170">
        <v>0</v>
      </c>
      <c r="AC134" s="170">
        <v>1</v>
      </c>
      <c r="AD134" s="170"/>
      <c r="AE134" s="170">
        <f t="shared" si="75"/>
        <v>0</v>
      </c>
      <c r="AF134" s="170">
        <v>0</v>
      </c>
      <c r="AG134" s="170">
        <v>0</v>
      </c>
      <c r="AH134" s="170"/>
      <c r="AI134" s="170">
        <f t="shared" si="76"/>
        <v>0</v>
      </c>
      <c r="AJ134" s="170">
        <v>0</v>
      </c>
      <c r="AK134" s="170">
        <v>0</v>
      </c>
      <c r="AL134" s="170"/>
      <c r="AM134" s="170">
        <f t="shared" si="77"/>
        <v>2</v>
      </c>
      <c r="AN134" s="170">
        <v>0</v>
      </c>
      <c r="AO134" s="170">
        <v>2</v>
      </c>
    </row>
    <row r="135" spans="2:41" ht="15" customHeight="1">
      <c r="B135" s="173" t="s">
        <v>175</v>
      </c>
      <c r="C135" s="170">
        <f t="shared" si="68"/>
        <v>43974</v>
      </c>
      <c r="D135" s="170">
        <v>43567</v>
      </c>
      <c r="E135" s="170">
        <v>407</v>
      </c>
      <c r="F135" s="170"/>
      <c r="G135" s="170">
        <f t="shared" si="69"/>
        <v>36804</v>
      </c>
      <c r="H135" s="170">
        <v>36508</v>
      </c>
      <c r="I135" s="170">
        <v>296</v>
      </c>
      <c r="J135" s="170"/>
      <c r="K135" s="170">
        <f t="shared" si="70"/>
        <v>19487</v>
      </c>
      <c r="L135" s="170">
        <v>19251</v>
      </c>
      <c r="M135" s="170">
        <v>236</v>
      </c>
      <c r="N135" s="170"/>
      <c r="O135" s="170">
        <f t="shared" si="71"/>
        <v>7733</v>
      </c>
      <c r="P135" s="170">
        <v>7339</v>
      </c>
      <c r="Q135" s="170">
        <v>394</v>
      </c>
      <c r="R135" s="170"/>
      <c r="S135" s="170">
        <f t="shared" si="72"/>
        <v>8608</v>
      </c>
      <c r="T135" s="170">
        <v>8138</v>
      </c>
      <c r="U135" s="170">
        <v>470</v>
      </c>
      <c r="V135" s="170"/>
      <c r="W135" s="170">
        <f t="shared" si="73"/>
        <v>8157</v>
      </c>
      <c r="X135" s="170">
        <v>7739</v>
      </c>
      <c r="Y135" s="170">
        <v>418</v>
      </c>
      <c r="Z135" s="170"/>
      <c r="AA135" s="170">
        <f t="shared" si="74"/>
        <v>7883</v>
      </c>
      <c r="AB135" s="170">
        <v>7498</v>
      </c>
      <c r="AC135" s="170">
        <v>385</v>
      </c>
      <c r="AD135" s="170"/>
      <c r="AE135" s="170">
        <f t="shared" si="75"/>
        <v>7544</v>
      </c>
      <c r="AF135" s="170">
        <v>7180</v>
      </c>
      <c r="AG135" s="170">
        <v>364</v>
      </c>
      <c r="AH135" s="170"/>
      <c r="AI135" s="170">
        <f t="shared" si="76"/>
        <v>4011</v>
      </c>
      <c r="AJ135" s="170">
        <v>3853</v>
      </c>
      <c r="AK135" s="170">
        <v>158</v>
      </c>
      <c r="AL135" s="170"/>
      <c r="AM135" s="170">
        <f t="shared" si="77"/>
        <v>3904</v>
      </c>
      <c r="AN135" s="170">
        <v>3736</v>
      </c>
      <c r="AO135" s="170">
        <v>168</v>
      </c>
    </row>
    <row r="136" spans="2:41" ht="15" customHeight="1">
      <c r="B136" s="173" t="s">
        <v>591</v>
      </c>
      <c r="C136" s="170">
        <f t="shared" si="68"/>
        <v>18</v>
      </c>
      <c r="D136" s="170">
        <v>0</v>
      </c>
      <c r="E136" s="170">
        <v>18</v>
      </c>
      <c r="F136" s="170"/>
      <c r="G136" s="170">
        <f t="shared" si="69"/>
        <v>22</v>
      </c>
      <c r="H136" s="170">
        <v>0</v>
      </c>
      <c r="I136" s="170">
        <v>22</v>
      </c>
      <c r="J136" s="170"/>
      <c r="K136" s="170">
        <f t="shared" si="70"/>
        <v>3</v>
      </c>
      <c r="L136" s="170">
        <v>0</v>
      </c>
      <c r="M136" s="170">
        <v>3</v>
      </c>
      <c r="N136" s="170"/>
      <c r="O136" s="170">
        <f t="shared" si="71"/>
        <v>0</v>
      </c>
      <c r="P136" s="170">
        <v>0</v>
      </c>
      <c r="Q136" s="170">
        <v>0</v>
      </c>
      <c r="R136" s="170"/>
      <c r="S136" s="170">
        <f t="shared" si="72"/>
        <v>0</v>
      </c>
      <c r="T136" s="170">
        <v>0</v>
      </c>
      <c r="U136" s="170">
        <v>0</v>
      </c>
      <c r="V136" s="170"/>
      <c r="W136" s="170">
        <f t="shared" si="73"/>
        <v>0</v>
      </c>
      <c r="X136" s="170">
        <v>0</v>
      </c>
      <c r="Y136" s="170">
        <v>0</v>
      </c>
      <c r="Z136" s="170"/>
      <c r="AA136" s="170">
        <f t="shared" si="74"/>
        <v>0</v>
      </c>
      <c r="AB136" s="170">
        <v>0</v>
      </c>
      <c r="AC136" s="170">
        <v>0</v>
      </c>
      <c r="AD136" s="170"/>
      <c r="AE136" s="170">
        <f t="shared" si="75"/>
        <v>0</v>
      </c>
      <c r="AF136" s="170">
        <v>0</v>
      </c>
      <c r="AG136" s="170">
        <v>0</v>
      </c>
      <c r="AH136" s="170"/>
      <c r="AI136" s="170">
        <f t="shared" si="76"/>
        <v>0</v>
      </c>
      <c r="AJ136" s="170">
        <v>0</v>
      </c>
      <c r="AK136" s="170">
        <v>0</v>
      </c>
      <c r="AL136" s="170"/>
      <c r="AM136" s="170">
        <f t="shared" si="77"/>
        <v>0</v>
      </c>
      <c r="AN136" s="170">
        <v>0</v>
      </c>
      <c r="AO136" s="170">
        <v>0</v>
      </c>
    </row>
    <row r="137" spans="2:41" ht="15" customHeight="1">
      <c r="B137" s="42" t="s">
        <v>592</v>
      </c>
      <c r="C137" s="170">
        <f t="shared" si="68"/>
        <v>3</v>
      </c>
      <c r="D137" s="170">
        <v>0</v>
      </c>
      <c r="E137" s="170">
        <v>3</v>
      </c>
      <c r="F137" s="170"/>
      <c r="G137" s="170">
        <f t="shared" si="69"/>
        <v>6</v>
      </c>
      <c r="H137" s="170">
        <v>0</v>
      </c>
      <c r="I137" s="170">
        <v>6</v>
      </c>
      <c r="J137" s="170"/>
      <c r="K137" s="170">
        <f t="shared" si="70"/>
        <v>2</v>
      </c>
      <c r="L137" s="170">
        <v>0</v>
      </c>
      <c r="M137" s="170">
        <v>2</v>
      </c>
      <c r="N137" s="170"/>
      <c r="O137" s="170">
        <f t="shared" si="71"/>
        <v>0</v>
      </c>
      <c r="P137" s="170">
        <v>0</v>
      </c>
      <c r="Q137" s="170">
        <v>0</v>
      </c>
      <c r="R137" s="170"/>
      <c r="S137" s="170">
        <f t="shared" si="72"/>
        <v>0</v>
      </c>
      <c r="T137" s="170">
        <v>0</v>
      </c>
      <c r="U137" s="170">
        <v>0</v>
      </c>
      <c r="V137" s="170"/>
      <c r="W137" s="170">
        <f t="shared" si="73"/>
        <v>0</v>
      </c>
      <c r="X137" s="170">
        <v>0</v>
      </c>
      <c r="Y137" s="170">
        <v>0</v>
      </c>
      <c r="Z137" s="170">
        <v>0</v>
      </c>
      <c r="AA137" s="170">
        <f t="shared" si="74"/>
        <v>0</v>
      </c>
      <c r="AB137" s="170">
        <v>0</v>
      </c>
      <c r="AC137" s="170">
        <v>0</v>
      </c>
      <c r="AD137" s="170"/>
      <c r="AE137" s="170">
        <f t="shared" si="75"/>
        <v>0</v>
      </c>
      <c r="AF137" s="170">
        <v>0</v>
      </c>
      <c r="AG137" s="170">
        <v>0</v>
      </c>
      <c r="AH137" s="170"/>
      <c r="AI137" s="170">
        <f t="shared" si="76"/>
        <v>0</v>
      </c>
      <c r="AJ137" s="170">
        <v>0</v>
      </c>
      <c r="AK137" s="170">
        <v>0</v>
      </c>
      <c r="AL137" s="170"/>
      <c r="AM137" s="170">
        <f t="shared" si="77"/>
        <v>0</v>
      </c>
      <c r="AN137" s="170">
        <v>0</v>
      </c>
      <c r="AO137" s="170">
        <v>0</v>
      </c>
    </row>
    <row r="138" spans="2:41" ht="15" customHeight="1">
      <c r="B138" s="173" t="s">
        <v>176</v>
      </c>
      <c r="C138" s="170">
        <f t="shared" si="68"/>
        <v>43255</v>
      </c>
      <c r="D138" s="170">
        <v>42908</v>
      </c>
      <c r="E138" s="170">
        <v>347</v>
      </c>
      <c r="F138" s="170"/>
      <c r="G138" s="170">
        <f t="shared" si="69"/>
        <v>21898</v>
      </c>
      <c r="H138" s="170">
        <v>21499</v>
      </c>
      <c r="I138" s="170">
        <v>399</v>
      </c>
      <c r="J138" s="170"/>
      <c r="K138" s="170">
        <f t="shared" si="70"/>
        <v>5303</v>
      </c>
      <c r="L138" s="170">
        <v>5061</v>
      </c>
      <c r="M138" s="170">
        <v>242</v>
      </c>
      <c r="N138" s="170"/>
      <c r="O138" s="170">
        <f t="shared" si="71"/>
        <v>5702</v>
      </c>
      <c r="P138" s="170">
        <v>5406</v>
      </c>
      <c r="Q138" s="170">
        <v>296</v>
      </c>
      <c r="R138" s="170"/>
      <c r="S138" s="170">
        <f t="shared" si="72"/>
        <v>6541</v>
      </c>
      <c r="T138" s="170">
        <v>6304</v>
      </c>
      <c r="U138" s="170">
        <v>237</v>
      </c>
      <c r="V138" s="170"/>
      <c r="W138" s="170">
        <f t="shared" si="73"/>
        <v>6594</v>
      </c>
      <c r="X138" s="170">
        <v>6369</v>
      </c>
      <c r="Y138" s="170">
        <v>225</v>
      </c>
      <c r="Z138" s="170"/>
      <c r="AA138" s="170">
        <f t="shared" si="74"/>
        <v>6725</v>
      </c>
      <c r="AB138" s="170">
        <v>6444</v>
      </c>
      <c r="AC138" s="170">
        <v>281</v>
      </c>
      <c r="AD138" s="170"/>
      <c r="AE138" s="170">
        <f t="shared" si="75"/>
        <v>6351</v>
      </c>
      <c r="AF138" s="170">
        <v>6120</v>
      </c>
      <c r="AG138" s="170">
        <v>231</v>
      </c>
      <c r="AH138" s="170"/>
      <c r="AI138" s="170">
        <f t="shared" si="76"/>
        <v>2300</v>
      </c>
      <c r="AJ138" s="170">
        <v>2156</v>
      </c>
      <c r="AK138" s="170">
        <v>144</v>
      </c>
      <c r="AL138" s="170"/>
      <c r="AM138" s="170">
        <f t="shared" si="77"/>
        <v>2340</v>
      </c>
      <c r="AN138" s="170">
        <v>2137</v>
      </c>
      <c r="AO138" s="170">
        <v>203</v>
      </c>
    </row>
    <row r="139" spans="2:41" ht="15" customHeight="1">
      <c r="B139" s="173" t="s">
        <v>178</v>
      </c>
      <c r="C139" s="170">
        <f t="shared" ref="C139:C170" si="78">D139+E139</f>
        <v>20848</v>
      </c>
      <c r="D139" s="170">
        <v>20407</v>
      </c>
      <c r="E139" s="170">
        <v>441</v>
      </c>
      <c r="F139" s="170"/>
      <c r="G139" s="170">
        <f t="shared" ref="G139:G170" si="79">H139+I139</f>
        <v>17158</v>
      </c>
      <c r="H139" s="170">
        <v>16763</v>
      </c>
      <c r="I139" s="170">
        <v>395</v>
      </c>
      <c r="J139" s="170"/>
      <c r="K139" s="170">
        <f t="shared" ref="K139:K170" si="80">L139+M139</f>
        <v>14731</v>
      </c>
      <c r="L139" s="170">
        <v>14444</v>
      </c>
      <c r="M139" s="170">
        <v>287</v>
      </c>
      <c r="N139" s="170"/>
      <c r="O139" s="170">
        <f t="shared" ref="O139:O170" si="81">P139+Q139</f>
        <v>18859</v>
      </c>
      <c r="P139" s="170">
        <v>18606</v>
      </c>
      <c r="Q139" s="170">
        <v>253</v>
      </c>
      <c r="R139" s="170"/>
      <c r="S139" s="170">
        <f t="shared" ref="S139:S170" si="82">T139+U139</f>
        <v>18503</v>
      </c>
      <c r="T139" s="170">
        <v>18237</v>
      </c>
      <c r="U139" s="170">
        <v>266</v>
      </c>
      <c r="V139" s="170"/>
      <c r="W139" s="170">
        <f t="shared" ref="W139:W170" si="83">X139+Y139</f>
        <v>17745</v>
      </c>
      <c r="X139" s="170">
        <v>17564</v>
      </c>
      <c r="Y139" s="170">
        <v>181</v>
      </c>
      <c r="Z139" s="170"/>
      <c r="AA139" s="170">
        <f t="shared" ref="AA139:AA170" si="84">AB139+AC139</f>
        <v>16269</v>
      </c>
      <c r="AB139" s="170">
        <v>16047</v>
      </c>
      <c r="AC139" s="170">
        <v>222</v>
      </c>
      <c r="AD139" s="170"/>
      <c r="AE139" s="170">
        <f t="shared" ref="AE139:AE170" si="85">AF139+AG139</f>
        <v>16746</v>
      </c>
      <c r="AF139" s="170">
        <v>16571</v>
      </c>
      <c r="AG139" s="170">
        <v>175</v>
      </c>
      <c r="AH139" s="170"/>
      <c r="AI139" s="170">
        <f t="shared" ref="AI139:AI170" si="86">AJ139+AK139</f>
        <v>5602</v>
      </c>
      <c r="AJ139" s="170">
        <v>5504</v>
      </c>
      <c r="AK139" s="170">
        <v>98</v>
      </c>
      <c r="AL139" s="170"/>
      <c r="AM139" s="170">
        <f t="shared" ref="AM139:AM170" si="87">AN139+AO139</f>
        <v>3149</v>
      </c>
      <c r="AN139" s="170">
        <v>2936</v>
      </c>
      <c r="AO139" s="170">
        <v>213</v>
      </c>
    </row>
    <row r="140" spans="2:41" ht="15" customHeight="1">
      <c r="B140" s="174" t="s">
        <v>280</v>
      </c>
      <c r="C140" s="170">
        <f t="shared" si="78"/>
        <v>24</v>
      </c>
      <c r="D140" s="170">
        <v>0</v>
      </c>
      <c r="E140" s="170">
        <v>24</v>
      </c>
      <c r="F140" s="170"/>
      <c r="G140" s="170">
        <f t="shared" si="79"/>
        <v>27</v>
      </c>
      <c r="H140" s="170">
        <v>0</v>
      </c>
      <c r="I140" s="170">
        <v>27</v>
      </c>
      <c r="J140" s="170"/>
      <c r="K140" s="170">
        <f t="shared" si="80"/>
        <v>24</v>
      </c>
      <c r="L140" s="170">
        <v>0</v>
      </c>
      <c r="M140" s="170">
        <v>24</v>
      </c>
      <c r="N140" s="170"/>
      <c r="O140" s="170">
        <f t="shared" si="81"/>
        <v>15</v>
      </c>
      <c r="P140" s="170">
        <v>0</v>
      </c>
      <c r="Q140" s="170">
        <v>15</v>
      </c>
      <c r="R140" s="170"/>
      <c r="S140" s="170">
        <f t="shared" si="82"/>
        <v>0</v>
      </c>
      <c r="T140" s="170">
        <v>0</v>
      </c>
      <c r="U140" s="170">
        <v>0</v>
      </c>
      <c r="V140" s="170"/>
      <c r="W140" s="170">
        <f t="shared" si="83"/>
        <v>4</v>
      </c>
      <c r="X140" s="170">
        <v>0</v>
      </c>
      <c r="Y140" s="170">
        <v>4</v>
      </c>
      <c r="Z140" s="170"/>
      <c r="AA140" s="170">
        <f t="shared" si="84"/>
        <v>2</v>
      </c>
      <c r="AB140" s="170">
        <v>0</v>
      </c>
      <c r="AC140" s="170">
        <v>2</v>
      </c>
      <c r="AD140" s="170"/>
      <c r="AE140" s="170">
        <f t="shared" si="85"/>
        <v>3</v>
      </c>
      <c r="AF140" s="170">
        <v>0</v>
      </c>
      <c r="AG140" s="170">
        <v>3</v>
      </c>
      <c r="AH140" s="170"/>
      <c r="AI140" s="170">
        <f t="shared" si="86"/>
        <v>0</v>
      </c>
      <c r="AJ140" s="170">
        <v>0</v>
      </c>
      <c r="AK140" s="170">
        <v>0</v>
      </c>
      <c r="AL140" s="170"/>
      <c r="AM140" s="170">
        <f t="shared" si="87"/>
        <v>0</v>
      </c>
      <c r="AN140" s="170">
        <v>0</v>
      </c>
      <c r="AO140" s="170">
        <v>0</v>
      </c>
    </row>
    <row r="141" spans="2:41" ht="15" customHeight="1">
      <c r="B141" s="174" t="s">
        <v>211</v>
      </c>
      <c r="C141" s="170">
        <f t="shared" si="78"/>
        <v>0</v>
      </c>
      <c r="D141" s="170">
        <v>0</v>
      </c>
      <c r="E141" s="170">
        <v>0</v>
      </c>
      <c r="F141" s="170"/>
      <c r="G141" s="170">
        <f t="shared" si="79"/>
        <v>0</v>
      </c>
      <c r="H141" s="170">
        <v>0</v>
      </c>
      <c r="I141" s="170">
        <v>0</v>
      </c>
      <c r="J141" s="170"/>
      <c r="K141" s="170">
        <f t="shared" si="80"/>
        <v>0</v>
      </c>
      <c r="L141" s="170">
        <v>0</v>
      </c>
      <c r="M141" s="170">
        <v>0</v>
      </c>
      <c r="N141" s="170"/>
      <c r="O141" s="170">
        <f t="shared" si="81"/>
        <v>25</v>
      </c>
      <c r="P141" s="170">
        <v>0</v>
      </c>
      <c r="Q141" s="170">
        <v>25</v>
      </c>
      <c r="R141" s="170"/>
      <c r="S141" s="170">
        <f t="shared" si="82"/>
        <v>25</v>
      </c>
      <c r="T141" s="170">
        <v>0</v>
      </c>
      <c r="U141" s="170">
        <v>25</v>
      </c>
      <c r="V141" s="170"/>
      <c r="W141" s="170">
        <f t="shared" si="83"/>
        <v>8</v>
      </c>
      <c r="X141" s="170">
        <v>0</v>
      </c>
      <c r="Y141" s="170">
        <v>8</v>
      </c>
      <c r="Z141" s="170"/>
      <c r="AA141" s="170">
        <f t="shared" si="84"/>
        <v>23</v>
      </c>
      <c r="AB141" s="170">
        <v>0</v>
      </c>
      <c r="AC141" s="170">
        <v>23</v>
      </c>
      <c r="AD141" s="170"/>
      <c r="AE141" s="170">
        <f t="shared" si="85"/>
        <v>13</v>
      </c>
      <c r="AF141" s="170">
        <v>0</v>
      </c>
      <c r="AG141" s="170">
        <v>13</v>
      </c>
      <c r="AH141" s="170"/>
      <c r="AI141" s="170">
        <f t="shared" si="86"/>
        <v>6</v>
      </c>
      <c r="AJ141" s="170">
        <v>0</v>
      </c>
      <c r="AK141" s="170">
        <v>6</v>
      </c>
      <c r="AL141" s="170"/>
      <c r="AM141" s="170">
        <f t="shared" si="87"/>
        <v>9</v>
      </c>
      <c r="AN141" s="170">
        <v>0</v>
      </c>
      <c r="AO141" s="170">
        <v>9</v>
      </c>
    </row>
    <row r="142" spans="2:41" ht="15" customHeight="1">
      <c r="B142" s="173" t="s">
        <v>177</v>
      </c>
      <c r="C142" s="170">
        <f t="shared" si="78"/>
        <v>1904</v>
      </c>
      <c r="D142" s="170">
        <v>1833</v>
      </c>
      <c r="E142" s="170">
        <v>71</v>
      </c>
      <c r="F142" s="170"/>
      <c r="G142" s="170">
        <f t="shared" si="79"/>
        <v>1551</v>
      </c>
      <c r="H142" s="170">
        <v>1491</v>
      </c>
      <c r="I142" s="170">
        <v>60</v>
      </c>
      <c r="J142" s="170"/>
      <c r="K142" s="170">
        <f t="shared" si="80"/>
        <v>1235</v>
      </c>
      <c r="L142" s="170">
        <v>1181</v>
      </c>
      <c r="M142" s="170">
        <v>54</v>
      </c>
      <c r="N142" s="170"/>
      <c r="O142" s="170">
        <f t="shared" si="81"/>
        <v>2075</v>
      </c>
      <c r="P142" s="170">
        <v>2048</v>
      </c>
      <c r="Q142" s="170">
        <v>27</v>
      </c>
      <c r="R142" s="170"/>
      <c r="S142" s="170">
        <f t="shared" si="82"/>
        <v>2373</v>
      </c>
      <c r="T142" s="170">
        <v>2347</v>
      </c>
      <c r="U142" s="170">
        <v>26</v>
      </c>
      <c r="V142" s="170"/>
      <c r="W142" s="170">
        <f t="shared" si="83"/>
        <v>2529</v>
      </c>
      <c r="X142" s="170">
        <v>2507</v>
      </c>
      <c r="Y142" s="170">
        <v>22</v>
      </c>
      <c r="Z142" s="170"/>
      <c r="AA142" s="170">
        <f t="shared" si="84"/>
        <v>2268</v>
      </c>
      <c r="AB142" s="170">
        <v>2249</v>
      </c>
      <c r="AC142" s="170">
        <v>19</v>
      </c>
      <c r="AD142" s="170"/>
      <c r="AE142" s="170">
        <f t="shared" si="85"/>
        <v>1478</v>
      </c>
      <c r="AF142" s="170">
        <v>1468</v>
      </c>
      <c r="AG142" s="170">
        <v>10</v>
      </c>
      <c r="AH142" s="170"/>
      <c r="AI142" s="170">
        <f t="shared" si="86"/>
        <v>481</v>
      </c>
      <c r="AJ142" s="170">
        <v>466</v>
      </c>
      <c r="AK142" s="170">
        <v>15</v>
      </c>
      <c r="AL142" s="170"/>
      <c r="AM142" s="170">
        <f t="shared" si="87"/>
        <v>519</v>
      </c>
      <c r="AN142" s="170">
        <v>483</v>
      </c>
      <c r="AO142" s="170">
        <v>36</v>
      </c>
    </row>
    <row r="143" spans="2:41" ht="15" customHeight="1">
      <c r="B143" s="174" t="s">
        <v>604</v>
      </c>
      <c r="C143" s="170">
        <f t="shared" si="78"/>
        <v>13</v>
      </c>
      <c r="D143" s="170">
        <v>0</v>
      </c>
      <c r="E143" s="170">
        <v>13</v>
      </c>
      <c r="F143" s="170"/>
      <c r="G143" s="170">
        <f t="shared" si="79"/>
        <v>10</v>
      </c>
      <c r="H143" s="170">
        <v>0</v>
      </c>
      <c r="I143" s="170">
        <v>10</v>
      </c>
      <c r="J143" s="170"/>
      <c r="K143" s="170">
        <f t="shared" si="80"/>
        <v>14</v>
      </c>
      <c r="L143" s="170">
        <v>0</v>
      </c>
      <c r="M143" s="170">
        <v>14</v>
      </c>
      <c r="N143" s="170"/>
      <c r="O143" s="170">
        <f t="shared" si="81"/>
        <v>8</v>
      </c>
      <c r="P143" s="170">
        <v>0</v>
      </c>
      <c r="Q143" s="170">
        <v>8</v>
      </c>
      <c r="R143" s="170"/>
      <c r="S143" s="170">
        <f t="shared" si="82"/>
        <v>22</v>
      </c>
      <c r="T143" s="170">
        <v>0</v>
      </c>
      <c r="U143" s="170">
        <v>22</v>
      </c>
      <c r="V143" s="170"/>
      <c r="W143" s="170">
        <f t="shared" si="83"/>
        <v>17</v>
      </c>
      <c r="X143" s="170">
        <v>0</v>
      </c>
      <c r="Y143" s="170">
        <v>17</v>
      </c>
      <c r="Z143" s="170"/>
      <c r="AA143" s="170">
        <f t="shared" si="84"/>
        <v>16</v>
      </c>
      <c r="AB143" s="170">
        <v>0</v>
      </c>
      <c r="AC143" s="170">
        <v>16</v>
      </c>
      <c r="AD143" s="170"/>
      <c r="AE143" s="170">
        <f t="shared" si="85"/>
        <v>20</v>
      </c>
      <c r="AF143" s="170">
        <v>0</v>
      </c>
      <c r="AG143" s="170">
        <v>20</v>
      </c>
      <c r="AH143" s="170"/>
      <c r="AI143" s="170">
        <f t="shared" si="86"/>
        <v>21</v>
      </c>
      <c r="AJ143" s="170">
        <v>0</v>
      </c>
      <c r="AK143" s="170">
        <v>21</v>
      </c>
      <c r="AL143" s="170"/>
      <c r="AM143" s="170">
        <f t="shared" si="87"/>
        <v>32</v>
      </c>
      <c r="AN143" s="170">
        <v>0</v>
      </c>
      <c r="AO143" s="170">
        <v>32</v>
      </c>
    </row>
    <row r="144" spans="2:41" ht="30" customHeight="1">
      <c r="B144" s="171" t="s">
        <v>296</v>
      </c>
      <c r="C144" s="170">
        <f t="shared" si="78"/>
        <v>0</v>
      </c>
      <c r="D144" s="170">
        <v>0</v>
      </c>
      <c r="E144" s="170">
        <v>0</v>
      </c>
      <c r="F144" s="170"/>
      <c r="G144" s="170">
        <f t="shared" si="79"/>
        <v>0</v>
      </c>
      <c r="H144" s="170">
        <v>0</v>
      </c>
      <c r="I144" s="170">
        <v>0</v>
      </c>
      <c r="J144" s="170"/>
      <c r="K144" s="170">
        <f t="shared" si="80"/>
        <v>0</v>
      </c>
      <c r="L144" s="170">
        <v>0</v>
      </c>
      <c r="M144" s="170">
        <v>0</v>
      </c>
      <c r="N144" s="170"/>
      <c r="O144" s="170">
        <f t="shared" si="81"/>
        <v>0</v>
      </c>
      <c r="P144" s="170">
        <v>0</v>
      </c>
      <c r="Q144" s="170">
        <v>0</v>
      </c>
      <c r="R144" s="170"/>
      <c r="S144" s="170">
        <f t="shared" si="82"/>
        <v>0</v>
      </c>
      <c r="T144" s="170">
        <v>0</v>
      </c>
      <c r="U144" s="170">
        <v>0</v>
      </c>
      <c r="V144" s="170"/>
      <c r="W144" s="170">
        <f t="shared" si="83"/>
        <v>0</v>
      </c>
      <c r="X144" s="170">
        <v>0</v>
      </c>
      <c r="Y144" s="170">
        <v>0</v>
      </c>
      <c r="Z144" s="170"/>
      <c r="AA144" s="170">
        <f t="shared" si="84"/>
        <v>0</v>
      </c>
      <c r="AB144" s="170">
        <v>0</v>
      </c>
      <c r="AC144" s="170">
        <v>0</v>
      </c>
      <c r="AD144" s="170"/>
      <c r="AE144" s="170">
        <f t="shared" si="85"/>
        <v>0</v>
      </c>
      <c r="AF144" s="170">
        <v>0</v>
      </c>
      <c r="AG144" s="170">
        <v>0</v>
      </c>
      <c r="AH144" s="170"/>
      <c r="AI144" s="170">
        <f t="shared" si="86"/>
        <v>0</v>
      </c>
      <c r="AJ144" s="170">
        <v>0</v>
      </c>
      <c r="AK144" s="170">
        <v>0</v>
      </c>
      <c r="AL144" s="170"/>
      <c r="AM144" s="170">
        <f t="shared" si="87"/>
        <v>0</v>
      </c>
      <c r="AN144" s="170">
        <v>0</v>
      </c>
      <c r="AO144" s="170">
        <v>0</v>
      </c>
    </row>
    <row r="145" spans="2:41" ht="15" customHeight="1">
      <c r="B145" s="174" t="s">
        <v>605</v>
      </c>
      <c r="C145" s="170">
        <f t="shared" si="78"/>
        <v>0</v>
      </c>
      <c r="D145" s="170">
        <v>0</v>
      </c>
      <c r="E145" s="170">
        <v>0</v>
      </c>
      <c r="F145" s="170"/>
      <c r="G145" s="170">
        <f t="shared" si="79"/>
        <v>1</v>
      </c>
      <c r="H145" s="170">
        <v>0</v>
      </c>
      <c r="I145" s="170">
        <v>1</v>
      </c>
      <c r="J145" s="170"/>
      <c r="K145" s="170">
        <f t="shared" si="80"/>
        <v>0</v>
      </c>
      <c r="L145" s="170">
        <v>0</v>
      </c>
      <c r="M145" s="170">
        <v>0</v>
      </c>
      <c r="N145" s="170"/>
      <c r="O145" s="170">
        <f t="shared" si="81"/>
        <v>0</v>
      </c>
      <c r="P145" s="170">
        <v>0</v>
      </c>
      <c r="Q145" s="170">
        <v>0</v>
      </c>
      <c r="R145" s="170"/>
      <c r="S145" s="170">
        <f t="shared" si="82"/>
        <v>0</v>
      </c>
      <c r="T145" s="170">
        <v>0</v>
      </c>
      <c r="U145" s="170">
        <v>0</v>
      </c>
      <c r="V145" s="170"/>
      <c r="W145" s="170">
        <f t="shared" si="83"/>
        <v>0</v>
      </c>
      <c r="X145" s="170">
        <v>0</v>
      </c>
      <c r="Y145" s="170">
        <v>0</v>
      </c>
      <c r="Z145" s="170"/>
      <c r="AA145" s="170">
        <f t="shared" si="84"/>
        <v>0</v>
      </c>
      <c r="AB145" s="170">
        <v>0</v>
      </c>
      <c r="AC145" s="170">
        <v>0</v>
      </c>
      <c r="AD145" s="170"/>
      <c r="AE145" s="170">
        <f t="shared" si="85"/>
        <v>0</v>
      </c>
      <c r="AF145" s="170">
        <v>0</v>
      </c>
      <c r="AG145" s="170">
        <v>0</v>
      </c>
      <c r="AH145" s="170"/>
      <c r="AI145" s="170">
        <f t="shared" si="86"/>
        <v>0</v>
      </c>
      <c r="AJ145" s="170">
        <v>0</v>
      </c>
      <c r="AK145" s="170">
        <v>0</v>
      </c>
      <c r="AL145" s="170"/>
      <c r="AM145" s="170">
        <f t="shared" si="87"/>
        <v>0</v>
      </c>
      <c r="AN145" s="170">
        <v>0</v>
      </c>
      <c r="AO145" s="170">
        <v>0</v>
      </c>
    </row>
    <row r="146" spans="2:41" ht="15" customHeight="1">
      <c r="B146" s="174" t="s">
        <v>606</v>
      </c>
      <c r="C146" s="170">
        <f t="shared" si="78"/>
        <v>0</v>
      </c>
      <c r="D146" s="170">
        <v>0</v>
      </c>
      <c r="E146" s="170">
        <v>0</v>
      </c>
      <c r="F146" s="170"/>
      <c r="G146" s="170">
        <f t="shared" si="79"/>
        <v>0</v>
      </c>
      <c r="H146" s="170">
        <v>0</v>
      </c>
      <c r="I146" s="170">
        <v>0</v>
      </c>
      <c r="J146" s="170"/>
      <c r="K146" s="170">
        <f t="shared" si="80"/>
        <v>0</v>
      </c>
      <c r="L146" s="170">
        <v>0</v>
      </c>
      <c r="M146" s="170">
        <v>0</v>
      </c>
      <c r="N146" s="170"/>
      <c r="O146" s="170">
        <f t="shared" si="81"/>
        <v>0</v>
      </c>
      <c r="P146" s="170">
        <v>0</v>
      </c>
      <c r="Q146" s="170">
        <v>0</v>
      </c>
      <c r="R146" s="170"/>
      <c r="S146" s="170">
        <f t="shared" si="82"/>
        <v>0</v>
      </c>
      <c r="T146" s="170">
        <v>0</v>
      </c>
      <c r="U146" s="170">
        <v>0</v>
      </c>
      <c r="V146" s="170"/>
      <c r="W146" s="170">
        <f t="shared" si="83"/>
        <v>0</v>
      </c>
      <c r="X146" s="170">
        <v>0</v>
      </c>
      <c r="Y146" s="170">
        <v>0</v>
      </c>
      <c r="Z146" s="170"/>
      <c r="AA146" s="170">
        <f t="shared" si="84"/>
        <v>0</v>
      </c>
      <c r="AB146" s="170">
        <v>0</v>
      </c>
      <c r="AC146" s="170">
        <v>0</v>
      </c>
      <c r="AD146" s="170"/>
      <c r="AE146" s="170">
        <f t="shared" si="85"/>
        <v>0</v>
      </c>
      <c r="AF146" s="170">
        <v>0</v>
      </c>
      <c r="AG146" s="170">
        <v>0</v>
      </c>
      <c r="AH146" s="170"/>
      <c r="AI146" s="170">
        <f t="shared" si="86"/>
        <v>0</v>
      </c>
      <c r="AJ146" s="170">
        <v>0</v>
      </c>
      <c r="AK146" s="170">
        <v>0</v>
      </c>
      <c r="AL146" s="170"/>
      <c r="AM146" s="170">
        <f t="shared" si="87"/>
        <v>0</v>
      </c>
      <c r="AN146" s="170">
        <v>0</v>
      </c>
      <c r="AO146" s="170">
        <v>0</v>
      </c>
    </row>
    <row r="147" spans="2:41" ht="15" customHeight="1">
      <c r="B147" s="174" t="s">
        <v>607</v>
      </c>
      <c r="C147" s="170">
        <f t="shared" si="78"/>
        <v>4</v>
      </c>
      <c r="D147" s="170">
        <v>0</v>
      </c>
      <c r="E147" s="170">
        <v>4</v>
      </c>
      <c r="F147" s="170"/>
      <c r="G147" s="170">
        <f t="shared" si="79"/>
        <v>12</v>
      </c>
      <c r="H147" s="170">
        <v>0</v>
      </c>
      <c r="I147" s="170">
        <v>12</v>
      </c>
      <c r="J147" s="170"/>
      <c r="K147" s="170">
        <f t="shared" si="80"/>
        <v>7</v>
      </c>
      <c r="L147" s="170">
        <v>0</v>
      </c>
      <c r="M147" s="170">
        <v>7</v>
      </c>
      <c r="N147" s="170"/>
      <c r="O147" s="170">
        <f t="shared" si="81"/>
        <v>6</v>
      </c>
      <c r="P147" s="170">
        <v>0</v>
      </c>
      <c r="Q147" s="170">
        <v>6</v>
      </c>
      <c r="R147" s="170"/>
      <c r="S147" s="170">
        <f t="shared" si="82"/>
        <v>8</v>
      </c>
      <c r="T147" s="170">
        <v>0</v>
      </c>
      <c r="U147" s="170">
        <v>8</v>
      </c>
      <c r="V147" s="170"/>
      <c r="W147" s="170">
        <f t="shared" si="83"/>
        <v>11</v>
      </c>
      <c r="X147" s="170">
        <v>0</v>
      </c>
      <c r="Y147" s="170">
        <v>11</v>
      </c>
      <c r="Z147" s="170"/>
      <c r="AA147" s="170">
        <f t="shared" si="84"/>
        <v>12</v>
      </c>
      <c r="AB147" s="170">
        <v>0</v>
      </c>
      <c r="AC147" s="170">
        <v>12</v>
      </c>
      <c r="AD147" s="170"/>
      <c r="AE147" s="170">
        <f t="shared" si="85"/>
        <v>7</v>
      </c>
      <c r="AF147" s="170">
        <v>0</v>
      </c>
      <c r="AG147" s="170">
        <v>7</v>
      </c>
      <c r="AH147" s="170"/>
      <c r="AI147" s="170">
        <f t="shared" si="86"/>
        <v>4</v>
      </c>
      <c r="AJ147" s="170">
        <v>0</v>
      </c>
      <c r="AK147" s="170">
        <v>4</v>
      </c>
      <c r="AL147" s="170"/>
      <c r="AM147" s="170">
        <f t="shared" si="87"/>
        <v>21</v>
      </c>
      <c r="AN147" s="170">
        <v>0</v>
      </c>
      <c r="AO147" s="170">
        <v>21</v>
      </c>
    </row>
    <row r="148" spans="2:41" ht="15" customHeight="1">
      <c r="B148" s="173" t="s">
        <v>179</v>
      </c>
      <c r="C148" s="170">
        <f t="shared" si="78"/>
        <v>23364</v>
      </c>
      <c r="D148" s="170">
        <v>22648</v>
      </c>
      <c r="E148" s="170">
        <v>716</v>
      </c>
      <c r="F148" s="170"/>
      <c r="G148" s="170">
        <f t="shared" si="79"/>
        <v>23353</v>
      </c>
      <c r="H148" s="170">
        <v>22801</v>
      </c>
      <c r="I148" s="170">
        <v>552</v>
      </c>
      <c r="J148" s="170"/>
      <c r="K148" s="170">
        <f t="shared" si="80"/>
        <v>23916</v>
      </c>
      <c r="L148" s="170">
        <v>23333</v>
      </c>
      <c r="M148" s="170">
        <v>583</v>
      </c>
      <c r="N148" s="170"/>
      <c r="O148" s="170">
        <f t="shared" si="81"/>
        <v>30076</v>
      </c>
      <c r="P148" s="170">
        <v>29132</v>
      </c>
      <c r="Q148" s="170">
        <v>944</v>
      </c>
      <c r="R148" s="170"/>
      <c r="S148" s="170">
        <f t="shared" si="82"/>
        <v>36311</v>
      </c>
      <c r="T148" s="170">
        <v>35369</v>
      </c>
      <c r="U148" s="170">
        <v>942</v>
      </c>
      <c r="V148" s="170"/>
      <c r="W148" s="170">
        <f t="shared" si="83"/>
        <v>36512</v>
      </c>
      <c r="X148" s="170">
        <v>35657</v>
      </c>
      <c r="Y148" s="170">
        <v>855</v>
      </c>
      <c r="Z148" s="170"/>
      <c r="AA148" s="170">
        <f t="shared" si="84"/>
        <v>35538</v>
      </c>
      <c r="AB148" s="170">
        <v>34670</v>
      </c>
      <c r="AC148" s="170">
        <v>868</v>
      </c>
      <c r="AD148" s="170"/>
      <c r="AE148" s="170">
        <f t="shared" si="85"/>
        <v>35770</v>
      </c>
      <c r="AF148" s="170">
        <v>34961</v>
      </c>
      <c r="AG148" s="170">
        <v>809</v>
      </c>
      <c r="AH148" s="170"/>
      <c r="AI148" s="170">
        <f t="shared" si="86"/>
        <v>16046</v>
      </c>
      <c r="AJ148" s="170">
        <v>15544</v>
      </c>
      <c r="AK148" s="170">
        <v>502</v>
      </c>
      <c r="AL148" s="170"/>
      <c r="AM148" s="170">
        <f t="shared" si="87"/>
        <v>18761</v>
      </c>
      <c r="AN148" s="170">
        <v>18139</v>
      </c>
      <c r="AO148" s="170">
        <v>622</v>
      </c>
    </row>
    <row r="149" spans="2:41" ht="15" customHeight="1">
      <c r="B149" s="173" t="s">
        <v>138</v>
      </c>
      <c r="C149" s="170">
        <f t="shared" si="78"/>
        <v>5901</v>
      </c>
      <c r="D149" s="170">
        <v>5161</v>
      </c>
      <c r="E149" s="170">
        <v>740</v>
      </c>
      <c r="F149" s="170"/>
      <c r="G149" s="170">
        <f t="shared" si="79"/>
        <v>8513</v>
      </c>
      <c r="H149" s="170">
        <v>7413</v>
      </c>
      <c r="I149" s="170">
        <v>1100</v>
      </c>
      <c r="J149" s="170"/>
      <c r="K149" s="170">
        <f t="shared" si="80"/>
        <v>15097</v>
      </c>
      <c r="L149" s="170">
        <v>14491</v>
      </c>
      <c r="M149" s="170">
        <v>606</v>
      </c>
      <c r="N149" s="170"/>
      <c r="O149" s="170">
        <f t="shared" si="81"/>
        <v>20962</v>
      </c>
      <c r="P149" s="170">
        <v>20264</v>
      </c>
      <c r="Q149" s="170">
        <v>698</v>
      </c>
      <c r="R149" s="170"/>
      <c r="S149" s="170">
        <f t="shared" si="82"/>
        <v>16500</v>
      </c>
      <c r="T149" s="170">
        <v>15996</v>
      </c>
      <c r="U149" s="170">
        <v>504</v>
      </c>
      <c r="V149" s="170"/>
      <c r="W149" s="170">
        <f t="shared" si="83"/>
        <v>19926</v>
      </c>
      <c r="X149" s="170">
        <v>19239</v>
      </c>
      <c r="Y149" s="170">
        <v>687</v>
      </c>
      <c r="Z149" s="170"/>
      <c r="AA149" s="170">
        <f t="shared" si="84"/>
        <v>19024</v>
      </c>
      <c r="AB149" s="170">
        <v>18274</v>
      </c>
      <c r="AC149" s="170">
        <v>750</v>
      </c>
      <c r="AD149" s="170"/>
      <c r="AE149" s="170">
        <f t="shared" si="85"/>
        <v>22997</v>
      </c>
      <c r="AF149" s="170">
        <v>22178</v>
      </c>
      <c r="AG149" s="170">
        <v>819</v>
      </c>
      <c r="AH149" s="170"/>
      <c r="AI149" s="170">
        <f t="shared" si="86"/>
        <v>9621</v>
      </c>
      <c r="AJ149" s="170">
        <v>9089</v>
      </c>
      <c r="AK149" s="170">
        <v>532</v>
      </c>
      <c r="AL149" s="170"/>
      <c r="AM149" s="170">
        <f t="shared" si="87"/>
        <v>9089</v>
      </c>
      <c r="AN149" s="170">
        <v>8505</v>
      </c>
      <c r="AO149" s="170">
        <v>584</v>
      </c>
    </row>
    <row r="150" spans="2:41" ht="15" customHeight="1">
      <c r="B150" s="173" t="s">
        <v>140</v>
      </c>
      <c r="C150" s="170">
        <f t="shared" si="78"/>
        <v>1924</v>
      </c>
      <c r="D150" s="170">
        <v>1825</v>
      </c>
      <c r="E150" s="170">
        <v>99</v>
      </c>
      <c r="F150" s="170"/>
      <c r="G150" s="170">
        <f t="shared" si="79"/>
        <v>1815</v>
      </c>
      <c r="H150" s="170">
        <v>1612</v>
      </c>
      <c r="I150" s="170">
        <v>203</v>
      </c>
      <c r="J150" s="170"/>
      <c r="K150" s="170">
        <f t="shared" si="80"/>
        <v>3258</v>
      </c>
      <c r="L150" s="170">
        <v>3258</v>
      </c>
      <c r="M150" s="170">
        <v>0</v>
      </c>
      <c r="N150" s="170"/>
      <c r="O150" s="170">
        <f t="shared" si="81"/>
        <v>3717</v>
      </c>
      <c r="P150" s="170">
        <v>3236</v>
      </c>
      <c r="Q150" s="170">
        <v>481</v>
      </c>
      <c r="R150" s="170"/>
      <c r="S150" s="170">
        <f t="shared" si="82"/>
        <v>4422</v>
      </c>
      <c r="T150" s="170">
        <v>4110</v>
      </c>
      <c r="U150" s="170">
        <v>312</v>
      </c>
      <c r="V150" s="170"/>
      <c r="W150" s="170">
        <f t="shared" si="83"/>
        <v>3742</v>
      </c>
      <c r="X150" s="170">
        <v>3348</v>
      </c>
      <c r="Y150" s="170">
        <v>394</v>
      </c>
      <c r="Z150" s="170"/>
      <c r="AA150" s="170">
        <f t="shared" si="84"/>
        <v>3860</v>
      </c>
      <c r="AB150" s="170">
        <v>3273</v>
      </c>
      <c r="AC150" s="170">
        <v>587</v>
      </c>
      <c r="AD150" s="170"/>
      <c r="AE150" s="170">
        <f t="shared" si="85"/>
        <v>3501</v>
      </c>
      <c r="AF150" s="170">
        <v>2939</v>
      </c>
      <c r="AG150" s="170">
        <v>562</v>
      </c>
      <c r="AH150" s="170"/>
      <c r="AI150" s="170">
        <f t="shared" si="86"/>
        <v>1812</v>
      </c>
      <c r="AJ150" s="170">
        <v>1574</v>
      </c>
      <c r="AK150" s="170">
        <v>238</v>
      </c>
      <c r="AL150" s="170"/>
      <c r="AM150" s="170">
        <f t="shared" si="87"/>
        <v>1620</v>
      </c>
      <c r="AN150" s="170">
        <v>1028</v>
      </c>
      <c r="AO150" s="170">
        <v>592</v>
      </c>
    </row>
    <row r="151" spans="2:41" ht="15" customHeight="1">
      <c r="B151" s="173" t="s">
        <v>180</v>
      </c>
      <c r="C151" s="170">
        <f t="shared" si="78"/>
        <v>0</v>
      </c>
      <c r="D151" s="170">
        <v>0</v>
      </c>
      <c r="E151" s="170">
        <v>0</v>
      </c>
      <c r="F151" s="170"/>
      <c r="G151" s="170">
        <f t="shared" si="79"/>
        <v>0</v>
      </c>
      <c r="H151" s="170">
        <v>0</v>
      </c>
      <c r="I151" s="170">
        <v>0</v>
      </c>
      <c r="J151" s="170"/>
      <c r="K151" s="170">
        <f t="shared" si="80"/>
        <v>4090</v>
      </c>
      <c r="L151" s="170">
        <v>3554</v>
      </c>
      <c r="M151" s="170">
        <v>536</v>
      </c>
      <c r="N151" s="170"/>
      <c r="O151" s="170">
        <f t="shared" si="81"/>
        <v>4781</v>
      </c>
      <c r="P151" s="170">
        <v>4162</v>
      </c>
      <c r="Q151" s="170">
        <v>619</v>
      </c>
      <c r="R151" s="170"/>
      <c r="S151" s="170">
        <f t="shared" si="82"/>
        <v>5387</v>
      </c>
      <c r="T151" s="170">
        <v>4710</v>
      </c>
      <c r="U151" s="170">
        <v>677</v>
      </c>
      <c r="V151" s="170"/>
      <c r="W151" s="170">
        <f t="shared" si="83"/>
        <v>6172</v>
      </c>
      <c r="X151" s="170">
        <v>5416</v>
      </c>
      <c r="Y151" s="170">
        <v>756</v>
      </c>
      <c r="Z151" s="170"/>
      <c r="AA151" s="170">
        <f t="shared" si="84"/>
        <v>6572</v>
      </c>
      <c r="AB151" s="170">
        <v>5925</v>
      </c>
      <c r="AC151" s="170">
        <v>647</v>
      </c>
      <c r="AD151" s="170"/>
      <c r="AE151" s="170">
        <f t="shared" si="85"/>
        <v>6729</v>
      </c>
      <c r="AF151" s="170">
        <v>5935</v>
      </c>
      <c r="AG151" s="170">
        <v>794</v>
      </c>
      <c r="AH151" s="170"/>
      <c r="AI151" s="170">
        <f t="shared" si="86"/>
        <v>3293</v>
      </c>
      <c r="AJ151" s="170">
        <v>2891</v>
      </c>
      <c r="AK151" s="170">
        <v>402</v>
      </c>
      <c r="AL151" s="170"/>
      <c r="AM151" s="170">
        <f t="shared" si="87"/>
        <v>1922</v>
      </c>
      <c r="AN151" s="170">
        <v>1402</v>
      </c>
      <c r="AO151" s="170">
        <v>520</v>
      </c>
    </row>
    <row r="152" spans="2:41" ht="15" customHeight="1">
      <c r="B152" s="173" t="s">
        <v>181</v>
      </c>
      <c r="C152" s="170">
        <f t="shared" si="78"/>
        <v>7324</v>
      </c>
      <c r="D152" s="170">
        <v>7144</v>
      </c>
      <c r="E152" s="170">
        <v>180</v>
      </c>
      <c r="F152" s="170"/>
      <c r="G152" s="170">
        <f t="shared" si="79"/>
        <v>8733</v>
      </c>
      <c r="H152" s="170">
        <v>8555</v>
      </c>
      <c r="I152" s="170">
        <v>178</v>
      </c>
      <c r="J152" s="170"/>
      <c r="K152" s="170">
        <f t="shared" si="80"/>
        <v>3619</v>
      </c>
      <c r="L152" s="170">
        <v>3349</v>
      </c>
      <c r="M152" s="170">
        <v>270</v>
      </c>
      <c r="N152" s="170"/>
      <c r="O152" s="170">
        <f t="shared" si="81"/>
        <v>2555</v>
      </c>
      <c r="P152" s="170">
        <v>2275</v>
      </c>
      <c r="Q152" s="170">
        <v>280</v>
      </c>
      <c r="R152" s="170"/>
      <c r="S152" s="170">
        <f t="shared" si="82"/>
        <v>2604</v>
      </c>
      <c r="T152" s="170">
        <v>2416</v>
      </c>
      <c r="U152" s="170">
        <v>188</v>
      </c>
      <c r="V152" s="170"/>
      <c r="W152" s="170">
        <f t="shared" si="83"/>
        <v>2520</v>
      </c>
      <c r="X152" s="170">
        <v>2371</v>
      </c>
      <c r="Y152" s="170">
        <v>149</v>
      </c>
      <c r="Z152" s="170"/>
      <c r="AA152" s="170">
        <f t="shared" si="84"/>
        <v>2539</v>
      </c>
      <c r="AB152" s="170">
        <v>2362</v>
      </c>
      <c r="AC152" s="170">
        <v>177</v>
      </c>
      <c r="AD152" s="170"/>
      <c r="AE152" s="170">
        <f t="shared" si="85"/>
        <v>2496</v>
      </c>
      <c r="AF152" s="170">
        <v>2374</v>
      </c>
      <c r="AG152" s="170">
        <v>122</v>
      </c>
      <c r="AH152" s="170"/>
      <c r="AI152" s="170">
        <f t="shared" si="86"/>
        <v>1341</v>
      </c>
      <c r="AJ152" s="170">
        <v>1266</v>
      </c>
      <c r="AK152" s="170">
        <v>75</v>
      </c>
      <c r="AL152" s="170"/>
      <c r="AM152" s="170">
        <f t="shared" si="87"/>
        <v>1374</v>
      </c>
      <c r="AN152" s="170">
        <v>1243</v>
      </c>
      <c r="AO152" s="170">
        <v>131</v>
      </c>
    </row>
    <row r="153" spans="2:41" ht="15" customHeight="1">
      <c r="B153" s="173" t="s">
        <v>182</v>
      </c>
      <c r="C153" s="170">
        <f t="shared" si="78"/>
        <v>88</v>
      </c>
      <c r="D153" s="170">
        <v>88</v>
      </c>
      <c r="E153" s="170">
        <v>0</v>
      </c>
      <c r="F153" s="170"/>
      <c r="G153" s="170">
        <f t="shared" si="79"/>
        <v>44</v>
      </c>
      <c r="H153" s="170">
        <v>44</v>
      </c>
      <c r="I153" s="170">
        <v>0</v>
      </c>
      <c r="J153" s="170"/>
      <c r="K153" s="170">
        <f t="shared" si="80"/>
        <v>190</v>
      </c>
      <c r="L153" s="170">
        <v>54</v>
      </c>
      <c r="M153" s="170">
        <v>136</v>
      </c>
      <c r="N153" s="170"/>
      <c r="O153" s="170">
        <f t="shared" si="81"/>
        <v>56</v>
      </c>
      <c r="P153" s="170">
        <v>55</v>
      </c>
      <c r="Q153" s="170">
        <v>1</v>
      </c>
      <c r="R153" s="170"/>
      <c r="S153" s="170">
        <f t="shared" si="82"/>
        <v>56</v>
      </c>
      <c r="T153" s="170">
        <v>56</v>
      </c>
      <c r="U153" s="170">
        <v>0</v>
      </c>
      <c r="V153" s="170"/>
      <c r="W153" s="170">
        <f t="shared" si="83"/>
        <v>48</v>
      </c>
      <c r="X153" s="170">
        <v>48</v>
      </c>
      <c r="Y153" s="170">
        <v>0</v>
      </c>
      <c r="Z153" s="170"/>
      <c r="AA153" s="170">
        <f t="shared" si="84"/>
        <v>55</v>
      </c>
      <c r="AB153" s="170">
        <v>54</v>
      </c>
      <c r="AC153" s="170">
        <v>1</v>
      </c>
      <c r="AD153" s="170"/>
      <c r="AE153" s="170">
        <f t="shared" si="85"/>
        <v>48</v>
      </c>
      <c r="AF153" s="170">
        <v>48</v>
      </c>
      <c r="AG153" s="170">
        <v>0</v>
      </c>
      <c r="AH153" s="170"/>
      <c r="AI153" s="170">
        <f t="shared" si="86"/>
        <v>24</v>
      </c>
      <c r="AJ153" s="170">
        <v>24</v>
      </c>
      <c r="AK153" s="170">
        <v>0</v>
      </c>
      <c r="AL153" s="170"/>
      <c r="AM153" s="170">
        <f t="shared" si="87"/>
        <v>35</v>
      </c>
      <c r="AN153" s="170">
        <v>35</v>
      </c>
      <c r="AO153" s="170">
        <v>0</v>
      </c>
    </row>
    <row r="154" spans="2:41" ht="15" customHeight="1">
      <c r="B154" s="173" t="s">
        <v>183</v>
      </c>
      <c r="C154" s="170">
        <f t="shared" si="78"/>
        <v>15246</v>
      </c>
      <c r="D154" s="170">
        <v>14193</v>
      </c>
      <c r="E154" s="170">
        <v>1053</v>
      </c>
      <c r="F154" s="170"/>
      <c r="G154" s="170">
        <f t="shared" si="79"/>
        <v>9043</v>
      </c>
      <c r="H154" s="170">
        <v>8097</v>
      </c>
      <c r="I154" s="170">
        <v>946</v>
      </c>
      <c r="J154" s="170"/>
      <c r="K154" s="170">
        <f t="shared" si="80"/>
        <v>2868</v>
      </c>
      <c r="L154" s="170">
        <v>2868</v>
      </c>
      <c r="M154" s="170">
        <v>0</v>
      </c>
      <c r="N154" s="170"/>
      <c r="O154" s="170">
        <f t="shared" si="81"/>
        <v>3344</v>
      </c>
      <c r="P154" s="170">
        <v>3037</v>
      </c>
      <c r="Q154" s="170">
        <v>307</v>
      </c>
      <c r="R154" s="170"/>
      <c r="S154" s="170">
        <f t="shared" si="82"/>
        <v>3771</v>
      </c>
      <c r="T154" s="170">
        <v>3518</v>
      </c>
      <c r="U154" s="170">
        <v>253</v>
      </c>
      <c r="V154" s="170"/>
      <c r="W154" s="170">
        <f t="shared" si="83"/>
        <v>3871</v>
      </c>
      <c r="X154" s="170">
        <v>3663</v>
      </c>
      <c r="Y154" s="170">
        <v>208</v>
      </c>
      <c r="Z154" s="170"/>
      <c r="AA154" s="170">
        <f t="shared" si="84"/>
        <v>4017</v>
      </c>
      <c r="AB154" s="170">
        <v>3725</v>
      </c>
      <c r="AC154" s="170">
        <v>292</v>
      </c>
      <c r="AD154" s="170"/>
      <c r="AE154" s="170">
        <f t="shared" si="85"/>
        <v>4302</v>
      </c>
      <c r="AF154" s="170">
        <v>4030</v>
      </c>
      <c r="AG154" s="170">
        <v>272</v>
      </c>
      <c r="AH154" s="170"/>
      <c r="AI154" s="170">
        <f t="shared" si="86"/>
        <v>1842</v>
      </c>
      <c r="AJ154" s="170">
        <v>1709</v>
      </c>
      <c r="AK154" s="170">
        <v>133</v>
      </c>
      <c r="AL154" s="170"/>
      <c r="AM154" s="170">
        <f t="shared" si="87"/>
        <v>1208</v>
      </c>
      <c r="AN154" s="170">
        <v>1031</v>
      </c>
      <c r="AO154" s="170">
        <v>177</v>
      </c>
    </row>
    <row r="155" spans="2:41" ht="15" customHeight="1">
      <c r="B155" s="173" t="s">
        <v>184</v>
      </c>
      <c r="C155" s="170">
        <f t="shared" si="78"/>
        <v>403</v>
      </c>
      <c r="D155" s="170">
        <v>393</v>
      </c>
      <c r="E155" s="170">
        <v>10</v>
      </c>
      <c r="F155" s="170"/>
      <c r="G155" s="170">
        <f t="shared" si="79"/>
        <v>325</v>
      </c>
      <c r="H155" s="170">
        <v>318</v>
      </c>
      <c r="I155" s="170">
        <v>7</v>
      </c>
      <c r="J155" s="170"/>
      <c r="K155" s="170">
        <f t="shared" si="80"/>
        <v>546</v>
      </c>
      <c r="L155" s="170">
        <v>268</v>
      </c>
      <c r="M155" s="170">
        <v>278</v>
      </c>
      <c r="N155" s="170"/>
      <c r="O155" s="170">
        <f t="shared" si="81"/>
        <v>382</v>
      </c>
      <c r="P155" s="170">
        <v>378</v>
      </c>
      <c r="Q155" s="170">
        <v>4</v>
      </c>
      <c r="R155" s="170"/>
      <c r="S155" s="170">
        <f t="shared" si="82"/>
        <v>427</v>
      </c>
      <c r="T155" s="170">
        <v>424</v>
      </c>
      <c r="U155" s="170">
        <v>3</v>
      </c>
      <c r="V155" s="170"/>
      <c r="W155" s="170">
        <f t="shared" si="83"/>
        <v>444</v>
      </c>
      <c r="X155" s="170">
        <v>439</v>
      </c>
      <c r="Y155" s="170">
        <v>5</v>
      </c>
      <c r="Z155" s="170"/>
      <c r="AA155" s="170">
        <f t="shared" si="84"/>
        <v>417</v>
      </c>
      <c r="AB155" s="170">
        <v>412</v>
      </c>
      <c r="AC155" s="170">
        <v>5</v>
      </c>
      <c r="AD155" s="170"/>
      <c r="AE155" s="170">
        <f t="shared" si="85"/>
        <v>425</v>
      </c>
      <c r="AF155" s="170">
        <v>421</v>
      </c>
      <c r="AG155" s="170">
        <v>4</v>
      </c>
      <c r="AH155" s="170"/>
      <c r="AI155" s="170">
        <f t="shared" si="86"/>
        <v>188</v>
      </c>
      <c r="AJ155" s="170">
        <v>186</v>
      </c>
      <c r="AK155" s="170">
        <v>2</v>
      </c>
      <c r="AL155" s="170"/>
      <c r="AM155" s="170">
        <f t="shared" si="87"/>
        <v>220</v>
      </c>
      <c r="AN155" s="170">
        <v>218</v>
      </c>
      <c r="AO155" s="170">
        <v>2</v>
      </c>
    </row>
    <row r="156" spans="2:41" ht="15" customHeight="1">
      <c r="B156" s="173" t="s">
        <v>161</v>
      </c>
      <c r="C156" s="170">
        <f t="shared" si="78"/>
        <v>57</v>
      </c>
      <c r="D156" s="170">
        <v>0</v>
      </c>
      <c r="E156" s="170">
        <v>57</v>
      </c>
      <c r="F156" s="170"/>
      <c r="G156" s="170">
        <f t="shared" si="79"/>
        <v>91</v>
      </c>
      <c r="H156" s="170">
        <v>0</v>
      </c>
      <c r="I156" s="170">
        <v>91</v>
      </c>
      <c r="J156" s="170"/>
      <c r="K156" s="170">
        <f t="shared" si="80"/>
        <v>153</v>
      </c>
      <c r="L156" s="170">
        <v>0</v>
      </c>
      <c r="M156" s="170">
        <v>153</v>
      </c>
      <c r="N156" s="170"/>
      <c r="O156" s="170">
        <f t="shared" si="81"/>
        <v>42</v>
      </c>
      <c r="P156" s="170">
        <v>0</v>
      </c>
      <c r="Q156" s="170">
        <v>42</v>
      </c>
      <c r="R156" s="170"/>
      <c r="S156" s="170">
        <f t="shared" si="82"/>
        <v>46</v>
      </c>
      <c r="T156" s="170">
        <v>0</v>
      </c>
      <c r="U156" s="170">
        <v>46</v>
      </c>
      <c r="V156" s="170"/>
      <c r="W156" s="170">
        <f t="shared" si="83"/>
        <v>39</v>
      </c>
      <c r="X156" s="170">
        <v>0</v>
      </c>
      <c r="Y156" s="170">
        <v>39</v>
      </c>
      <c r="Z156" s="170"/>
      <c r="AA156" s="170">
        <f t="shared" si="84"/>
        <v>40</v>
      </c>
      <c r="AB156" s="170">
        <v>0</v>
      </c>
      <c r="AC156" s="170">
        <v>40</v>
      </c>
      <c r="AD156" s="170"/>
      <c r="AE156" s="170">
        <f t="shared" si="85"/>
        <v>31</v>
      </c>
      <c r="AF156" s="170">
        <v>0</v>
      </c>
      <c r="AG156" s="170">
        <v>31</v>
      </c>
      <c r="AH156" s="170"/>
      <c r="AI156" s="170">
        <f t="shared" si="86"/>
        <v>25</v>
      </c>
      <c r="AJ156" s="170">
        <v>0</v>
      </c>
      <c r="AK156" s="170">
        <v>25</v>
      </c>
      <c r="AL156" s="170"/>
      <c r="AM156" s="170">
        <f t="shared" si="87"/>
        <v>20</v>
      </c>
      <c r="AN156" s="170">
        <v>0</v>
      </c>
      <c r="AO156" s="170">
        <v>20</v>
      </c>
    </row>
    <row r="157" spans="2:41" ht="15" customHeight="1">
      <c r="B157" s="173" t="s">
        <v>185</v>
      </c>
      <c r="C157" s="170">
        <f t="shared" si="78"/>
        <v>5568</v>
      </c>
      <c r="D157" s="170">
        <v>4966</v>
      </c>
      <c r="E157" s="170">
        <v>602</v>
      </c>
      <c r="F157" s="170"/>
      <c r="G157" s="170">
        <f t="shared" si="79"/>
        <v>4480</v>
      </c>
      <c r="H157" s="170">
        <v>3859</v>
      </c>
      <c r="I157" s="170">
        <v>621</v>
      </c>
      <c r="J157" s="170"/>
      <c r="K157" s="170">
        <f t="shared" si="80"/>
        <v>6139</v>
      </c>
      <c r="L157" s="170">
        <v>6135</v>
      </c>
      <c r="M157" s="170">
        <v>4</v>
      </c>
      <c r="N157" s="170"/>
      <c r="O157" s="170">
        <f t="shared" si="81"/>
        <v>6210</v>
      </c>
      <c r="P157" s="170">
        <v>5505</v>
      </c>
      <c r="Q157" s="170">
        <v>705</v>
      </c>
      <c r="R157" s="170"/>
      <c r="S157" s="170">
        <f t="shared" si="82"/>
        <v>6897</v>
      </c>
      <c r="T157" s="170">
        <v>6189</v>
      </c>
      <c r="U157" s="170">
        <v>708</v>
      </c>
      <c r="V157" s="170"/>
      <c r="W157" s="170">
        <f t="shared" si="83"/>
        <v>7418</v>
      </c>
      <c r="X157" s="170">
        <v>6773</v>
      </c>
      <c r="Y157" s="170">
        <v>645</v>
      </c>
      <c r="Z157" s="170"/>
      <c r="AA157" s="170">
        <f t="shared" si="84"/>
        <v>7675</v>
      </c>
      <c r="AB157" s="170">
        <v>6911</v>
      </c>
      <c r="AC157" s="170">
        <v>764</v>
      </c>
      <c r="AD157" s="170"/>
      <c r="AE157" s="170">
        <f t="shared" si="85"/>
        <v>6774</v>
      </c>
      <c r="AF157" s="170">
        <v>6138</v>
      </c>
      <c r="AG157" s="170">
        <v>636</v>
      </c>
      <c r="AH157" s="170"/>
      <c r="AI157" s="170">
        <f t="shared" si="86"/>
        <v>2636</v>
      </c>
      <c r="AJ157" s="170">
        <v>2405</v>
      </c>
      <c r="AK157" s="170">
        <v>231</v>
      </c>
      <c r="AL157" s="170"/>
      <c r="AM157" s="170">
        <f t="shared" si="87"/>
        <v>1511</v>
      </c>
      <c r="AN157" s="170">
        <v>1039</v>
      </c>
      <c r="AO157" s="170">
        <v>472</v>
      </c>
    </row>
    <row r="158" spans="2:41" ht="15" customHeight="1">
      <c r="B158" s="173" t="s">
        <v>186</v>
      </c>
      <c r="C158" s="170">
        <f t="shared" si="78"/>
        <v>5169</v>
      </c>
      <c r="D158" s="170">
        <v>5156</v>
      </c>
      <c r="E158" s="170">
        <v>13</v>
      </c>
      <c r="F158" s="170"/>
      <c r="G158" s="170">
        <f t="shared" si="79"/>
        <v>3071</v>
      </c>
      <c r="H158" s="170">
        <v>3056</v>
      </c>
      <c r="I158" s="170">
        <v>15</v>
      </c>
      <c r="J158" s="170"/>
      <c r="K158" s="170">
        <f t="shared" si="80"/>
        <v>894</v>
      </c>
      <c r="L158" s="170">
        <v>265</v>
      </c>
      <c r="M158" s="170">
        <v>629</v>
      </c>
      <c r="N158" s="170"/>
      <c r="O158" s="170">
        <f t="shared" si="81"/>
        <v>319</v>
      </c>
      <c r="P158" s="170">
        <v>311</v>
      </c>
      <c r="Q158" s="170">
        <v>8</v>
      </c>
      <c r="R158" s="170"/>
      <c r="S158" s="170">
        <f t="shared" si="82"/>
        <v>397</v>
      </c>
      <c r="T158" s="170">
        <v>386</v>
      </c>
      <c r="U158" s="170">
        <v>11</v>
      </c>
      <c r="V158" s="170"/>
      <c r="W158" s="170">
        <f t="shared" si="83"/>
        <v>440</v>
      </c>
      <c r="X158" s="170">
        <v>429</v>
      </c>
      <c r="Y158" s="170">
        <v>11</v>
      </c>
      <c r="Z158" s="170"/>
      <c r="AA158" s="170">
        <f t="shared" si="84"/>
        <v>406</v>
      </c>
      <c r="AB158" s="170">
        <v>399</v>
      </c>
      <c r="AC158" s="170">
        <v>7</v>
      </c>
      <c r="AD158" s="170"/>
      <c r="AE158" s="170">
        <f t="shared" si="85"/>
        <v>405</v>
      </c>
      <c r="AF158" s="170">
        <v>398</v>
      </c>
      <c r="AG158" s="170">
        <v>7</v>
      </c>
      <c r="AH158" s="170"/>
      <c r="AI158" s="170">
        <f t="shared" si="86"/>
        <v>150</v>
      </c>
      <c r="AJ158" s="170">
        <v>147</v>
      </c>
      <c r="AK158" s="170">
        <v>3</v>
      </c>
      <c r="AL158" s="170"/>
      <c r="AM158" s="170">
        <f t="shared" si="87"/>
        <v>188</v>
      </c>
      <c r="AN158" s="170">
        <v>183</v>
      </c>
      <c r="AO158" s="170">
        <v>5</v>
      </c>
    </row>
    <row r="159" spans="2:41" ht="15" customHeight="1">
      <c r="B159" s="173" t="s">
        <v>593</v>
      </c>
      <c r="C159" s="170">
        <f t="shared" si="78"/>
        <v>12</v>
      </c>
      <c r="D159" s="170">
        <v>0</v>
      </c>
      <c r="E159" s="170">
        <v>12</v>
      </c>
      <c r="F159" s="170"/>
      <c r="G159" s="170">
        <f t="shared" si="79"/>
        <v>7</v>
      </c>
      <c r="H159" s="170">
        <v>0</v>
      </c>
      <c r="I159" s="170">
        <v>7</v>
      </c>
      <c r="J159" s="170"/>
      <c r="K159" s="170">
        <f t="shared" si="80"/>
        <v>0</v>
      </c>
      <c r="L159" s="170">
        <v>0</v>
      </c>
      <c r="M159" s="170">
        <v>0</v>
      </c>
      <c r="N159" s="170"/>
      <c r="O159" s="170">
        <f t="shared" si="81"/>
        <v>0</v>
      </c>
      <c r="P159" s="170">
        <v>0</v>
      </c>
      <c r="Q159" s="170">
        <v>0</v>
      </c>
      <c r="R159" s="170"/>
      <c r="S159" s="170">
        <f t="shared" si="82"/>
        <v>0</v>
      </c>
      <c r="T159" s="170">
        <v>0</v>
      </c>
      <c r="U159" s="170">
        <v>0</v>
      </c>
      <c r="V159" s="170"/>
      <c r="W159" s="170">
        <f t="shared" si="83"/>
        <v>0</v>
      </c>
      <c r="X159" s="170">
        <v>0</v>
      </c>
      <c r="Y159" s="170">
        <v>0</v>
      </c>
      <c r="Z159" s="170"/>
      <c r="AA159" s="170">
        <f t="shared" si="84"/>
        <v>0</v>
      </c>
      <c r="AB159" s="170">
        <v>0</v>
      </c>
      <c r="AC159" s="170">
        <v>0</v>
      </c>
      <c r="AD159" s="170"/>
      <c r="AE159" s="170">
        <f t="shared" si="85"/>
        <v>0</v>
      </c>
      <c r="AF159" s="170">
        <v>0</v>
      </c>
      <c r="AG159" s="170">
        <v>0</v>
      </c>
      <c r="AH159" s="170"/>
      <c r="AI159" s="170">
        <f t="shared" si="86"/>
        <v>0</v>
      </c>
      <c r="AJ159" s="170">
        <v>0</v>
      </c>
      <c r="AK159" s="170">
        <v>0</v>
      </c>
      <c r="AL159" s="170"/>
      <c r="AM159" s="170">
        <f t="shared" si="87"/>
        <v>0</v>
      </c>
      <c r="AN159" s="170">
        <v>0</v>
      </c>
      <c r="AO159" s="170">
        <v>0</v>
      </c>
    </row>
    <row r="160" spans="2:41" ht="15" customHeight="1">
      <c r="B160" s="173" t="s">
        <v>187</v>
      </c>
      <c r="C160" s="170">
        <f t="shared" si="78"/>
        <v>3253</v>
      </c>
      <c r="D160" s="170">
        <v>2885</v>
      </c>
      <c r="E160" s="170">
        <v>368</v>
      </c>
      <c r="F160" s="170"/>
      <c r="G160" s="170">
        <f t="shared" si="79"/>
        <v>4260</v>
      </c>
      <c r="H160" s="170">
        <v>3825</v>
      </c>
      <c r="I160" s="170">
        <v>435</v>
      </c>
      <c r="J160" s="170"/>
      <c r="K160" s="170">
        <f t="shared" si="80"/>
        <v>8580</v>
      </c>
      <c r="L160" s="170">
        <v>8572</v>
      </c>
      <c r="M160" s="170">
        <v>8</v>
      </c>
      <c r="N160" s="170"/>
      <c r="O160" s="170">
        <f t="shared" si="81"/>
        <v>8912</v>
      </c>
      <c r="P160" s="170">
        <v>7045</v>
      </c>
      <c r="Q160" s="170">
        <v>1867</v>
      </c>
      <c r="R160" s="170"/>
      <c r="S160" s="170">
        <f t="shared" si="82"/>
        <v>9490</v>
      </c>
      <c r="T160" s="170">
        <v>7947</v>
      </c>
      <c r="U160" s="170">
        <v>1543</v>
      </c>
      <c r="V160" s="170"/>
      <c r="W160" s="170">
        <f t="shared" si="83"/>
        <v>7848</v>
      </c>
      <c r="X160" s="170">
        <v>6223</v>
      </c>
      <c r="Y160" s="170">
        <v>1625</v>
      </c>
      <c r="Z160" s="170"/>
      <c r="AA160" s="170">
        <f t="shared" si="84"/>
        <v>5198</v>
      </c>
      <c r="AB160" s="170">
        <v>4317</v>
      </c>
      <c r="AC160" s="170">
        <v>881</v>
      </c>
      <c r="AD160" s="170"/>
      <c r="AE160" s="170">
        <f t="shared" si="85"/>
        <v>5101</v>
      </c>
      <c r="AF160" s="170">
        <v>4182</v>
      </c>
      <c r="AG160" s="170">
        <v>919</v>
      </c>
      <c r="AH160" s="170"/>
      <c r="AI160" s="170">
        <f t="shared" si="86"/>
        <v>2525</v>
      </c>
      <c r="AJ160" s="170">
        <v>2125</v>
      </c>
      <c r="AK160" s="170">
        <v>400</v>
      </c>
      <c r="AL160" s="170"/>
      <c r="AM160" s="170">
        <f t="shared" si="87"/>
        <v>1309</v>
      </c>
      <c r="AN160" s="170">
        <v>698</v>
      </c>
      <c r="AO160" s="170">
        <v>611</v>
      </c>
    </row>
    <row r="161" spans="2:41" ht="15" customHeight="1">
      <c r="B161" s="173" t="s">
        <v>188</v>
      </c>
      <c r="C161" s="170">
        <f t="shared" si="78"/>
        <v>37</v>
      </c>
      <c r="D161" s="170">
        <v>35</v>
      </c>
      <c r="E161" s="170">
        <v>2</v>
      </c>
      <c r="F161" s="170"/>
      <c r="G161" s="170">
        <f t="shared" si="79"/>
        <v>38</v>
      </c>
      <c r="H161" s="170">
        <v>37</v>
      </c>
      <c r="I161" s="170">
        <v>1</v>
      </c>
      <c r="J161" s="170"/>
      <c r="K161" s="170">
        <f t="shared" si="80"/>
        <v>580</v>
      </c>
      <c r="L161" s="170">
        <v>31</v>
      </c>
      <c r="M161" s="170">
        <v>549</v>
      </c>
      <c r="N161" s="170"/>
      <c r="O161" s="170">
        <f t="shared" si="81"/>
        <v>49</v>
      </c>
      <c r="P161" s="170">
        <v>45</v>
      </c>
      <c r="Q161" s="170">
        <v>4</v>
      </c>
      <c r="R161" s="170"/>
      <c r="S161" s="170">
        <f t="shared" si="82"/>
        <v>24</v>
      </c>
      <c r="T161" s="170">
        <v>22</v>
      </c>
      <c r="U161" s="170">
        <v>2</v>
      </c>
      <c r="V161" s="170"/>
      <c r="W161" s="170">
        <f t="shared" si="83"/>
        <v>37</v>
      </c>
      <c r="X161" s="170">
        <v>36</v>
      </c>
      <c r="Y161" s="170">
        <v>1</v>
      </c>
      <c r="Z161" s="170"/>
      <c r="AA161" s="170">
        <f t="shared" si="84"/>
        <v>37</v>
      </c>
      <c r="AB161" s="170">
        <v>35</v>
      </c>
      <c r="AC161" s="170">
        <v>2</v>
      </c>
      <c r="AD161" s="170"/>
      <c r="AE161" s="170">
        <f t="shared" si="85"/>
        <v>24</v>
      </c>
      <c r="AF161" s="170">
        <v>23</v>
      </c>
      <c r="AG161" s="170">
        <v>1</v>
      </c>
      <c r="AH161" s="170"/>
      <c r="AI161" s="170">
        <f t="shared" si="86"/>
        <v>13</v>
      </c>
      <c r="AJ161" s="170">
        <v>11</v>
      </c>
      <c r="AK161" s="170">
        <v>2</v>
      </c>
      <c r="AL161" s="170"/>
      <c r="AM161" s="170">
        <f t="shared" si="87"/>
        <v>18</v>
      </c>
      <c r="AN161" s="170">
        <v>17</v>
      </c>
      <c r="AO161" s="170">
        <v>1</v>
      </c>
    </row>
    <row r="162" spans="2:41" ht="15" customHeight="1">
      <c r="B162" s="173" t="s">
        <v>189</v>
      </c>
      <c r="C162" s="170">
        <f t="shared" si="78"/>
        <v>0</v>
      </c>
      <c r="D162" s="170">
        <v>0</v>
      </c>
      <c r="E162" s="170">
        <v>0</v>
      </c>
      <c r="F162" s="170"/>
      <c r="G162" s="170">
        <f t="shared" si="79"/>
        <v>0</v>
      </c>
      <c r="H162" s="170">
        <v>0</v>
      </c>
      <c r="I162" s="170">
        <v>0</v>
      </c>
      <c r="J162" s="170"/>
      <c r="K162" s="170">
        <f t="shared" si="80"/>
        <v>3503</v>
      </c>
      <c r="L162" s="170">
        <v>3501</v>
      </c>
      <c r="M162" s="170">
        <v>2</v>
      </c>
      <c r="N162" s="170"/>
      <c r="O162" s="170">
        <f t="shared" si="81"/>
        <v>5764</v>
      </c>
      <c r="P162" s="170">
        <v>5597</v>
      </c>
      <c r="Q162" s="170">
        <v>167</v>
      </c>
      <c r="R162" s="170"/>
      <c r="S162" s="170">
        <f t="shared" si="82"/>
        <v>6380</v>
      </c>
      <c r="T162" s="170">
        <v>6154</v>
      </c>
      <c r="U162" s="170">
        <v>226</v>
      </c>
      <c r="V162" s="170"/>
      <c r="W162" s="170">
        <f t="shared" si="83"/>
        <v>7200</v>
      </c>
      <c r="X162" s="170">
        <v>7015</v>
      </c>
      <c r="Y162" s="170">
        <v>185</v>
      </c>
      <c r="Z162" s="170"/>
      <c r="AA162" s="170">
        <f t="shared" si="84"/>
        <v>7835</v>
      </c>
      <c r="AB162" s="170">
        <v>7658</v>
      </c>
      <c r="AC162" s="170">
        <v>177</v>
      </c>
      <c r="AD162" s="170"/>
      <c r="AE162" s="170">
        <f t="shared" si="85"/>
        <v>7363</v>
      </c>
      <c r="AF162" s="170">
        <v>7172</v>
      </c>
      <c r="AG162" s="170">
        <v>191</v>
      </c>
      <c r="AH162" s="170"/>
      <c r="AI162" s="170">
        <f t="shared" si="86"/>
        <v>2496</v>
      </c>
      <c r="AJ162" s="170">
        <v>2389</v>
      </c>
      <c r="AK162" s="170">
        <v>107</v>
      </c>
      <c r="AL162" s="170"/>
      <c r="AM162" s="170">
        <f t="shared" si="87"/>
        <v>2742</v>
      </c>
      <c r="AN162" s="170">
        <v>2594</v>
      </c>
      <c r="AO162" s="170">
        <v>148</v>
      </c>
    </row>
    <row r="163" spans="2:41" ht="15" customHeight="1">
      <c r="B163" s="174" t="s">
        <v>599</v>
      </c>
      <c r="C163" s="170">
        <f t="shared" si="78"/>
        <v>21</v>
      </c>
      <c r="D163" s="170">
        <v>0</v>
      </c>
      <c r="E163" s="170">
        <v>21</v>
      </c>
      <c r="F163" s="170"/>
      <c r="G163" s="170">
        <f t="shared" si="79"/>
        <v>7</v>
      </c>
      <c r="H163" s="170">
        <v>0</v>
      </c>
      <c r="I163" s="170">
        <v>7</v>
      </c>
      <c r="J163" s="170"/>
      <c r="K163" s="170">
        <f t="shared" si="80"/>
        <v>6</v>
      </c>
      <c r="L163" s="170">
        <v>0</v>
      </c>
      <c r="M163" s="170">
        <v>6</v>
      </c>
      <c r="N163" s="170"/>
      <c r="O163" s="170">
        <f t="shared" si="81"/>
        <v>10</v>
      </c>
      <c r="P163" s="170">
        <v>0</v>
      </c>
      <c r="Q163" s="170">
        <v>10</v>
      </c>
      <c r="R163" s="170"/>
      <c r="S163" s="170">
        <f t="shared" si="82"/>
        <v>7</v>
      </c>
      <c r="T163" s="170">
        <v>0</v>
      </c>
      <c r="U163" s="170">
        <v>7</v>
      </c>
      <c r="V163" s="170"/>
      <c r="W163" s="170">
        <f t="shared" si="83"/>
        <v>3</v>
      </c>
      <c r="X163" s="170">
        <v>0</v>
      </c>
      <c r="Y163" s="170">
        <v>3</v>
      </c>
      <c r="Z163" s="170"/>
      <c r="AA163" s="170">
        <f t="shared" si="84"/>
        <v>3</v>
      </c>
      <c r="AB163" s="170">
        <v>0</v>
      </c>
      <c r="AC163" s="170">
        <v>3</v>
      </c>
      <c r="AD163" s="170"/>
      <c r="AE163" s="170">
        <f t="shared" si="85"/>
        <v>8</v>
      </c>
      <c r="AF163" s="170">
        <v>0</v>
      </c>
      <c r="AG163" s="170">
        <v>8</v>
      </c>
      <c r="AH163" s="170"/>
      <c r="AI163" s="170">
        <f t="shared" si="86"/>
        <v>2</v>
      </c>
      <c r="AJ163" s="170">
        <v>0</v>
      </c>
      <c r="AK163" s="170">
        <v>2</v>
      </c>
      <c r="AL163" s="170"/>
      <c r="AM163" s="170">
        <f t="shared" si="87"/>
        <v>3</v>
      </c>
      <c r="AN163" s="170">
        <v>0</v>
      </c>
      <c r="AO163" s="170">
        <v>3</v>
      </c>
    </row>
    <row r="164" spans="2:41" ht="15" customHeight="1">
      <c r="B164" s="173" t="s">
        <v>190</v>
      </c>
      <c r="C164" s="170">
        <f t="shared" si="78"/>
        <v>8516</v>
      </c>
      <c r="D164" s="170">
        <v>8311</v>
      </c>
      <c r="E164" s="170">
        <v>205</v>
      </c>
      <c r="F164" s="170"/>
      <c r="G164" s="170">
        <f t="shared" si="79"/>
        <v>9499</v>
      </c>
      <c r="H164" s="170">
        <v>9365</v>
      </c>
      <c r="I164" s="170">
        <v>134</v>
      </c>
      <c r="J164" s="170"/>
      <c r="K164" s="170">
        <f t="shared" si="80"/>
        <v>10130</v>
      </c>
      <c r="L164" s="170">
        <v>10120</v>
      </c>
      <c r="M164" s="170">
        <v>10</v>
      </c>
      <c r="N164" s="170"/>
      <c r="O164" s="170">
        <f t="shared" si="81"/>
        <v>9179</v>
      </c>
      <c r="P164" s="170">
        <v>9106</v>
      </c>
      <c r="Q164" s="170">
        <v>73</v>
      </c>
      <c r="R164" s="170"/>
      <c r="S164" s="170">
        <f t="shared" si="82"/>
        <v>9182</v>
      </c>
      <c r="T164" s="170">
        <v>9101</v>
      </c>
      <c r="U164" s="170">
        <v>81</v>
      </c>
      <c r="V164" s="170"/>
      <c r="W164" s="170">
        <f t="shared" si="83"/>
        <v>8597</v>
      </c>
      <c r="X164" s="170">
        <v>8545</v>
      </c>
      <c r="Y164" s="170">
        <v>52</v>
      </c>
      <c r="Z164" s="170"/>
      <c r="AA164" s="170">
        <f t="shared" si="84"/>
        <v>8586</v>
      </c>
      <c r="AB164" s="170">
        <v>8492</v>
      </c>
      <c r="AC164" s="170">
        <v>94</v>
      </c>
      <c r="AD164" s="170"/>
      <c r="AE164" s="170">
        <f t="shared" si="85"/>
        <v>8019</v>
      </c>
      <c r="AF164" s="170">
        <v>7962</v>
      </c>
      <c r="AG164" s="170">
        <v>57</v>
      </c>
      <c r="AH164" s="170"/>
      <c r="AI164" s="170">
        <f t="shared" si="86"/>
        <v>3715</v>
      </c>
      <c r="AJ164" s="170">
        <v>3683</v>
      </c>
      <c r="AK164" s="170">
        <v>32</v>
      </c>
      <c r="AL164" s="170"/>
      <c r="AM164" s="170">
        <f t="shared" si="87"/>
        <v>3819</v>
      </c>
      <c r="AN164" s="170">
        <v>3796</v>
      </c>
      <c r="AO164" s="170">
        <v>23</v>
      </c>
    </row>
    <row r="165" spans="2:41" ht="15" customHeight="1">
      <c r="B165" s="174" t="s">
        <v>594</v>
      </c>
      <c r="C165" s="170">
        <f t="shared" si="78"/>
        <v>1</v>
      </c>
      <c r="D165" s="170">
        <v>0</v>
      </c>
      <c r="E165" s="170">
        <v>1</v>
      </c>
      <c r="F165" s="170"/>
      <c r="G165" s="170">
        <f t="shared" si="79"/>
        <v>1</v>
      </c>
      <c r="H165" s="170">
        <v>0</v>
      </c>
      <c r="I165" s="170">
        <v>1</v>
      </c>
      <c r="J165" s="170"/>
      <c r="K165" s="170">
        <f t="shared" si="80"/>
        <v>0</v>
      </c>
      <c r="L165" s="170">
        <v>0</v>
      </c>
      <c r="M165" s="170">
        <v>0</v>
      </c>
      <c r="N165" s="170"/>
      <c r="O165" s="170">
        <f t="shared" si="81"/>
        <v>1</v>
      </c>
      <c r="P165" s="170">
        <v>0</v>
      </c>
      <c r="Q165" s="170">
        <v>1</v>
      </c>
      <c r="R165" s="170"/>
      <c r="S165" s="170">
        <f t="shared" si="82"/>
        <v>1</v>
      </c>
      <c r="T165" s="170">
        <v>0</v>
      </c>
      <c r="U165" s="170">
        <v>1</v>
      </c>
      <c r="V165" s="170"/>
      <c r="W165" s="170">
        <f t="shared" si="83"/>
        <v>0</v>
      </c>
      <c r="X165" s="170">
        <v>0</v>
      </c>
      <c r="Y165" s="170">
        <v>0</v>
      </c>
      <c r="Z165" s="170"/>
      <c r="AA165" s="170">
        <f t="shared" si="84"/>
        <v>1</v>
      </c>
      <c r="AB165" s="170">
        <v>0</v>
      </c>
      <c r="AC165" s="170">
        <v>1</v>
      </c>
      <c r="AD165" s="170"/>
      <c r="AE165" s="170">
        <f t="shared" si="85"/>
        <v>1</v>
      </c>
      <c r="AF165" s="170">
        <v>0</v>
      </c>
      <c r="AG165" s="170">
        <v>1</v>
      </c>
      <c r="AH165" s="170"/>
      <c r="AI165" s="170">
        <f t="shared" si="86"/>
        <v>1</v>
      </c>
      <c r="AJ165" s="170">
        <v>0</v>
      </c>
      <c r="AK165" s="170">
        <v>1</v>
      </c>
      <c r="AL165" s="170"/>
      <c r="AM165" s="170">
        <f t="shared" si="87"/>
        <v>1</v>
      </c>
      <c r="AN165" s="170">
        <v>0</v>
      </c>
      <c r="AO165" s="170">
        <v>1</v>
      </c>
    </row>
    <row r="166" spans="2:41" ht="15" customHeight="1">
      <c r="B166" s="173" t="s">
        <v>202</v>
      </c>
      <c r="C166" s="170">
        <f t="shared" si="78"/>
        <v>18097</v>
      </c>
      <c r="D166" s="170">
        <v>17682</v>
      </c>
      <c r="E166" s="170">
        <v>415</v>
      </c>
      <c r="F166" s="170"/>
      <c r="G166" s="170">
        <f t="shared" si="79"/>
        <v>15517</v>
      </c>
      <c r="H166" s="170">
        <v>15151</v>
      </c>
      <c r="I166" s="170">
        <v>366</v>
      </c>
      <c r="J166" s="170"/>
      <c r="K166" s="170">
        <f t="shared" si="80"/>
        <v>15209</v>
      </c>
      <c r="L166" s="170">
        <v>15043</v>
      </c>
      <c r="M166" s="170">
        <v>166</v>
      </c>
      <c r="N166" s="170"/>
      <c r="O166" s="170">
        <f t="shared" si="81"/>
        <v>18844</v>
      </c>
      <c r="P166" s="170">
        <v>18553</v>
      </c>
      <c r="Q166" s="170">
        <v>291</v>
      </c>
      <c r="R166" s="170"/>
      <c r="S166" s="170">
        <f t="shared" si="82"/>
        <v>21503</v>
      </c>
      <c r="T166" s="170">
        <v>21259</v>
      </c>
      <c r="U166" s="170">
        <v>244</v>
      </c>
      <c r="V166" s="170"/>
      <c r="W166" s="170">
        <f t="shared" si="83"/>
        <v>23417</v>
      </c>
      <c r="X166" s="170">
        <v>23242</v>
      </c>
      <c r="Y166" s="170">
        <v>175</v>
      </c>
      <c r="Z166" s="170"/>
      <c r="AA166" s="170">
        <f t="shared" si="84"/>
        <v>22936</v>
      </c>
      <c r="AB166" s="170">
        <v>22711</v>
      </c>
      <c r="AC166" s="170">
        <v>225</v>
      </c>
      <c r="AD166" s="170"/>
      <c r="AE166" s="170">
        <f t="shared" si="85"/>
        <v>22030</v>
      </c>
      <c r="AF166" s="170">
        <v>21793</v>
      </c>
      <c r="AG166" s="170">
        <v>237</v>
      </c>
      <c r="AH166" s="170"/>
      <c r="AI166" s="170">
        <f t="shared" si="86"/>
        <v>11798</v>
      </c>
      <c r="AJ166" s="170">
        <v>11654</v>
      </c>
      <c r="AK166" s="170">
        <v>144</v>
      </c>
      <c r="AL166" s="170"/>
      <c r="AM166" s="170">
        <f t="shared" si="87"/>
        <v>5208</v>
      </c>
      <c r="AN166" s="170">
        <v>5026</v>
      </c>
      <c r="AO166" s="170">
        <v>182</v>
      </c>
    </row>
    <row r="167" spans="2:41" ht="15" customHeight="1">
      <c r="B167" s="42" t="s">
        <v>595</v>
      </c>
      <c r="C167" s="170">
        <f t="shared" si="78"/>
        <v>3</v>
      </c>
      <c r="D167" s="170">
        <v>0</v>
      </c>
      <c r="E167" s="170">
        <v>3</v>
      </c>
      <c r="F167" s="170"/>
      <c r="G167" s="170">
        <f t="shared" si="79"/>
        <v>5</v>
      </c>
      <c r="H167" s="170">
        <v>0</v>
      </c>
      <c r="I167" s="170">
        <v>5</v>
      </c>
      <c r="J167" s="170"/>
      <c r="K167" s="170">
        <f t="shared" si="80"/>
        <v>2</v>
      </c>
      <c r="L167" s="170">
        <v>0</v>
      </c>
      <c r="M167" s="170">
        <v>2</v>
      </c>
      <c r="N167" s="170"/>
      <c r="O167" s="170">
        <f t="shared" si="81"/>
        <v>2</v>
      </c>
      <c r="P167" s="170">
        <v>0</v>
      </c>
      <c r="Q167" s="170">
        <v>2</v>
      </c>
      <c r="R167" s="170"/>
      <c r="S167" s="170">
        <f t="shared" si="82"/>
        <v>5</v>
      </c>
      <c r="T167" s="170">
        <v>0</v>
      </c>
      <c r="U167" s="170">
        <v>5</v>
      </c>
      <c r="V167" s="170"/>
      <c r="W167" s="170">
        <f t="shared" si="83"/>
        <v>2</v>
      </c>
      <c r="X167" s="170">
        <v>0</v>
      </c>
      <c r="Y167" s="170">
        <v>2</v>
      </c>
      <c r="Z167" s="170"/>
      <c r="AA167" s="170">
        <f t="shared" si="84"/>
        <v>4</v>
      </c>
      <c r="AB167" s="170">
        <v>0</v>
      </c>
      <c r="AC167" s="170">
        <v>4</v>
      </c>
      <c r="AD167" s="170"/>
      <c r="AE167" s="170">
        <f t="shared" si="85"/>
        <v>5</v>
      </c>
      <c r="AF167" s="170">
        <v>0</v>
      </c>
      <c r="AG167" s="170">
        <v>5</v>
      </c>
      <c r="AH167" s="170"/>
      <c r="AI167" s="170">
        <f t="shared" si="86"/>
        <v>2</v>
      </c>
      <c r="AJ167" s="170">
        <v>0</v>
      </c>
      <c r="AK167" s="170">
        <v>2</v>
      </c>
      <c r="AL167" s="170"/>
      <c r="AM167" s="170">
        <f t="shared" si="87"/>
        <v>2</v>
      </c>
      <c r="AN167" s="170">
        <v>0</v>
      </c>
      <c r="AO167" s="170">
        <v>2</v>
      </c>
    </row>
    <row r="168" spans="2:41" ht="15" customHeight="1">
      <c r="B168" s="173" t="s">
        <v>191</v>
      </c>
      <c r="C168" s="170">
        <f t="shared" si="78"/>
        <v>117000</v>
      </c>
      <c r="D168" s="170">
        <v>110471</v>
      </c>
      <c r="E168" s="170">
        <v>6529</v>
      </c>
      <c r="F168" s="170"/>
      <c r="G168" s="170">
        <f t="shared" si="79"/>
        <v>127219</v>
      </c>
      <c r="H168" s="170">
        <v>120211</v>
      </c>
      <c r="I168" s="170">
        <v>7008</v>
      </c>
      <c r="J168" s="170"/>
      <c r="K168" s="170">
        <f t="shared" si="80"/>
        <v>73968</v>
      </c>
      <c r="L168" s="170">
        <v>73968</v>
      </c>
      <c r="M168" s="170">
        <v>0</v>
      </c>
      <c r="N168" s="170"/>
      <c r="O168" s="170">
        <f t="shared" si="81"/>
        <v>97086</v>
      </c>
      <c r="P168" s="170">
        <v>95097</v>
      </c>
      <c r="Q168" s="170">
        <v>1989</v>
      </c>
      <c r="R168" s="170"/>
      <c r="S168" s="170">
        <f t="shared" si="82"/>
        <v>104456</v>
      </c>
      <c r="T168" s="170">
        <v>102494</v>
      </c>
      <c r="U168" s="170">
        <v>1962</v>
      </c>
      <c r="V168" s="170"/>
      <c r="W168" s="170">
        <f t="shared" si="83"/>
        <v>110430</v>
      </c>
      <c r="X168" s="170">
        <v>108805</v>
      </c>
      <c r="Y168" s="170">
        <v>1625</v>
      </c>
      <c r="Z168" s="170"/>
      <c r="AA168" s="170">
        <f t="shared" si="84"/>
        <v>122893</v>
      </c>
      <c r="AB168" s="170">
        <v>121184</v>
      </c>
      <c r="AC168" s="170">
        <v>1709</v>
      </c>
      <c r="AD168" s="170"/>
      <c r="AE168" s="170">
        <f t="shared" si="85"/>
        <v>120275</v>
      </c>
      <c r="AF168" s="170">
        <v>118936</v>
      </c>
      <c r="AG168" s="170">
        <v>1339</v>
      </c>
      <c r="AH168" s="170"/>
      <c r="AI168" s="170">
        <f t="shared" si="86"/>
        <v>14533</v>
      </c>
      <c r="AJ168" s="170">
        <v>13911</v>
      </c>
      <c r="AK168" s="170">
        <v>622</v>
      </c>
      <c r="AL168" s="170"/>
      <c r="AM168" s="170">
        <f t="shared" si="87"/>
        <v>7724</v>
      </c>
      <c r="AN168" s="170">
        <v>6782</v>
      </c>
      <c r="AO168" s="170">
        <v>942</v>
      </c>
    </row>
    <row r="169" spans="2:41" ht="15" customHeight="1">
      <c r="B169" s="173" t="s">
        <v>192</v>
      </c>
      <c r="C169" s="170">
        <f t="shared" si="78"/>
        <v>6051</v>
      </c>
      <c r="D169" s="170">
        <v>5576</v>
      </c>
      <c r="E169" s="170">
        <v>475</v>
      </c>
      <c r="F169" s="170"/>
      <c r="G169" s="170">
        <f t="shared" si="79"/>
        <v>5242</v>
      </c>
      <c r="H169" s="170">
        <v>4950</v>
      </c>
      <c r="I169" s="170">
        <v>292</v>
      </c>
      <c r="J169" s="170"/>
      <c r="K169" s="170">
        <f t="shared" si="80"/>
        <v>6787</v>
      </c>
      <c r="L169" s="170">
        <v>4652</v>
      </c>
      <c r="M169" s="170">
        <v>2135</v>
      </c>
      <c r="N169" s="170"/>
      <c r="O169" s="170">
        <f t="shared" si="81"/>
        <v>5873</v>
      </c>
      <c r="P169" s="170">
        <v>5704</v>
      </c>
      <c r="Q169" s="170">
        <v>169</v>
      </c>
      <c r="R169" s="170"/>
      <c r="S169" s="170">
        <f t="shared" si="82"/>
        <v>6557</v>
      </c>
      <c r="T169" s="170">
        <v>6372</v>
      </c>
      <c r="U169" s="170">
        <v>185</v>
      </c>
      <c r="V169" s="170"/>
      <c r="W169" s="170">
        <f t="shared" si="83"/>
        <v>6675</v>
      </c>
      <c r="X169" s="170">
        <v>6507</v>
      </c>
      <c r="Y169" s="170">
        <v>168</v>
      </c>
      <c r="Z169" s="170"/>
      <c r="AA169" s="170">
        <f t="shared" si="84"/>
        <v>7551</v>
      </c>
      <c r="AB169" s="170">
        <v>7386</v>
      </c>
      <c r="AC169" s="170">
        <v>165</v>
      </c>
      <c r="AD169" s="170"/>
      <c r="AE169" s="170">
        <f t="shared" si="85"/>
        <v>9736</v>
      </c>
      <c r="AF169" s="170">
        <v>9589</v>
      </c>
      <c r="AG169" s="170">
        <v>147</v>
      </c>
      <c r="AH169" s="170"/>
      <c r="AI169" s="170">
        <f t="shared" si="86"/>
        <v>3952</v>
      </c>
      <c r="AJ169" s="170">
        <v>3875</v>
      </c>
      <c r="AK169" s="170">
        <v>77</v>
      </c>
      <c r="AL169" s="170"/>
      <c r="AM169" s="170">
        <f t="shared" si="87"/>
        <v>2951</v>
      </c>
      <c r="AN169" s="170">
        <v>2831</v>
      </c>
      <c r="AO169" s="170">
        <v>120</v>
      </c>
    </row>
    <row r="170" spans="2:41" ht="15" customHeight="1">
      <c r="B170" s="174" t="s">
        <v>208</v>
      </c>
      <c r="C170" s="170">
        <f t="shared" si="78"/>
        <v>167060</v>
      </c>
      <c r="D170" s="170">
        <v>163150</v>
      </c>
      <c r="E170" s="170">
        <v>3910</v>
      </c>
      <c r="F170" s="170"/>
      <c r="G170" s="170">
        <f t="shared" si="79"/>
        <v>115043</v>
      </c>
      <c r="H170" s="170">
        <v>111818</v>
      </c>
      <c r="I170" s="170">
        <v>3225</v>
      </c>
      <c r="J170" s="170"/>
      <c r="K170" s="170">
        <f t="shared" si="80"/>
        <v>81346</v>
      </c>
      <c r="L170" s="170">
        <v>78874</v>
      </c>
      <c r="M170" s="170">
        <v>2472</v>
      </c>
      <c r="N170" s="170"/>
      <c r="O170" s="170">
        <f t="shared" si="81"/>
        <v>96289</v>
      </c>
      <c r="P170" s="170">
        <v>93516</v>
      </c>
      <c r="Q170" s="170">
        <v>2773</v>
      </c>
      <c r="R170" s="170"/>
      <c r="S170" s="170">
        <f t="shared" si="82"/>
        <v>108752</v>
      </c>
      <c r="T170" s="170">
        <v>105905</v>
      </c>
      <c r="U170" s="170">
        <v>2847</v>
      </c>
      <c r="V170" s="170"/>
      <c r="W170" s="170">
        <f t="shared" si="83"/>
        <v>104103</v>
      </c>
      <c r="X170" s="170">
        <v>101765</v>
      </c>
      <c r="Y170" s="170">
        <v>2338</v>
      </c>
      <c r="Z170" s="170"/>
      <c r="AA170" s="170">
        <f t="shared" si="84"/>
        <v>98317</v>
      </c>
      <c r="AB170" s="170">
        <v>95908</v>
      </c>
      <c r="AC170" s="170">
        <v>2409</v>
      </c>
      <c r="AD170" s="170"/>
      <c r="AE170" s="170">
        <f t="shared" si="85"/>
        <v>95585</v>
      </c>
      <c r="AF170" s="170">
        <v>93117</v>
      </c>
      <c r="AG170" s="170">
        <v>2468</v>
      </c>
      <c r="AH170" s="170"/>
      <c r="AI170" s="170">
        <f t="shared" si="86"/>
        <v>42230</v>
      </c>
      <c r="AJ170" s="170">
        <v>40695</v>
      </c>
      <c r="AK170" s="170">
        <v>1535</v>
      </c>
      <c r="AL170" s="170"/>
      <c r="AM170" s="170">
        <f t="shared" si="87"/>
        <v>25758</v>
      </c>
      <c r="AN170" s="170">
        <v>23861</v>
      </c>
      <c r="AO170" s="170">
        <v>1897</v>
      </c>
    </row>
    <row r="171" spans="2:41" ht="15" customHeight="1">
      <c r="B171" s="173" t="s">
        <v>206</v>
      </c>
      <c r="C171" s="170">
        <f t="shared" ref="C171:C193" si="88">D171+E171</f>
        <v>43253</v>
      </c>
      <c r="D171" s="170">
        <v>42932</v>
      </c>
      <c r="E171" s="170">
        <v>321</v>
      </c>
      <c r="F171" s="170"/>
      <c r="G171" s="170">
        <f t="shared" ref="G171:G193" si="89">H171+I171</f>
        <v>34316</v>
      </c>
      <c r="H171" s="170">
        <v>34024</v>
      </c>
      <c r="I171" s="170">
        <v>292</v>
      </c>
      <c r="J171" s="170"/>
      <c r="K171" s="170">
        <f t="shared" ref="K171:K193" si="90">L171+M171</f>
        <v>7106</v>
      </c>
      <c r="L171" s="170">
        <v>6974</v>
      </c>
      <c r="M171" s="170">
        <v>132</v>
      </c>
      <c r="N171" s="170"/>
      <c r="O171" s="170">
        <f t="shared" ref="O171:O193" si="91">P171+Q171</f>
        <v>7878</v>
      </c>
      <c r="P171" s="170">
        <v>7732</v>
      </c>
      <c r="Q171" s="170">
        <v>146</v>
      </c>
      <c r="R171" s="170"/>
      <c r="S171" s="170">
        <f t="shared" ref="S171:S193" si="92">T171+U171</f>
        <v>8045</v>
      </c>
      <c r="T171" s="170">
        <v>7917</v>
      </c>
      <c r="U171" s="170">
        <v>128</v>
      </c>
      <c r="V171" s="170"/>
      <c r="W171" s="170">
        <f t="shared" ref="W171:W193" si="93">X171+Y171</f>
        <v>8061</v>
      </c>
      <c r="X171" s="170">
        <v>7958</v>
      </c>
      <c r="Y171" s="170">
        <v>103</v>
      </c>
      <c r="Z171" s="170"/>
      <c r="AA171" s="170">
        <f t="shared" ref="AA171:AA193" si="94">AB171+AC171</f>
        <v>7402</v>
      </c>
      <c r="AB171" s="170">
        <v>7260</v>
      </c>
      <c r="AC171" s="170">
        <v>142</v>
      </c>
      <c r="AD171" s="170"/>
      <c r="AE171" s="170">
        <f t="shared" ref="AE171" si="95">AF171+AG171</f>
        <v>7036</v>
      </c>
      <c r="AF171" s="170">
        <v>6925</v>
      </c>
      <c r="AG171" s="170">
        <v>111</v>
      </c>
      <c r="AH171" s="170"/>
      <c r="AI171" s="170">
        <f t="shared" ref="AI171:AI193" si="96">AJ171+AK171</f>
        <v>2405</v>
      </c>
      <c r="AJ171" s="170">
        <v>2342</v>
      </c>
      <c r="AK171" s="170">
        <v>63</v>
      </c>
      <c r="AL171" s="170"/>
      <c r="AM171" s="170">
        <f t="shared" ref="AM171" si="97">AN171+AO171</f>
        <v>2740</v>
      </c>
      <c r="AN171" s="170">
        <v>2635</v>
      </c>
      <c r="AO171" s="170">
        <v>105</v>
      </c>
    </row>
    <row r="172" spans="2:41" ht="15" customHeight="1">
      <c r="B172" s="174" t="s">
        <v>541</v>
      </c>
      <c r="C172" s="170">
        <f t="shared" si="88"/>
        <v>0</v>
      </c>
      <c r="D172" s="170">
        <v>0</v>
      </c>
      <c r="E172" s="170">
        <v>0</v>
      </c>
      <c r="F172" s="170"/>
      <c r="G172" s="170">
        <f t="shared" si="89"/>
        <v>0</v>
      </c>
      <c r="H172" s="170">
        <v>0</v>
      </c>
      <c r="I172" s="170">
        <v>0</v>
      </c>
      <c r="J172" s="170"/>
      <c r="K172" s="170">
        <f t="shared" si="90"/>
        <v>0</v>
      </c>
      <c r="L172" s="170">
        <v>0</v>
      </c>
      <c r="M172" s="170">
        <v>0</v>
      </c>
      <c r="N172" s="170"/>
      <c r="O172" s="170">
        <f t="shared" si="91"/>
        <v>0</v>
      </c>
      <c r="P172" s="170">
        <v>0</v>
      </c>
      <c r="Q172" s="170">
        <v>0</v>
      </c>
      <c r="R172" s="170"/>
      <c r="S172" s="170">
        <f t="shared" si="92"/>
        <v>0</v>
      </c>
      <c r="T172" s="170">
        <v>0</v>
      </c>
      <c r="U172" s="170">
        <v>0</v>
      </c>
      <c r="V172" s="170"/>
      <c r="W172" s="170">
        <f t="shared" si="93"/>
        <v>0</v>
      </c>
      <c r="X172" s="170">
        <v>0</v>
      </c>
      <c r="Y172" s="170">
        <v>0</v>
      </c>
      <c r="Z172" s="170"/>
      <c r="AA172" s="170">
        <f t="shared" si="94"/>
        <v>0</v>
      </c>
      <c r="AB172" s="170">
        <v>0</v>
      </c>
      <c r="AC172" s="170">
        <v>0</v>
      </c>
      <c r="AD172" s="170"/>
      <c r="AE172" s="170">
        <v>0</v>
      </c>
      <c r="AF172" s="170">
        <v>0</v>
      </c>
      <c r="AG172" s="170">
        <v>0</v>
      </c>
      <c r="AH172" s="170"/>
      <c r="AI172" s="170">
        <f t="shared" si="96"/>
        <v>0</v>
      </c>
      <c r="AJ172" s="170">
        <v>0</v>
      </c>
      <c r="AK172" s="170">
        <v>0</v>
      </c>
      <c r="AL172" s="170"/>
      <c r="AM172" s="170">
        <v>0</v>
      </c>
      <c r="AN172" s="170">
        <v>0</v>
      </c>
      <c r="AO172" s="170">
        <v>0</v>
      </c>
    </row>
    <row r="173" spans="2:41" ht="15" customHeight="1">
      <c r="B173" s="174" t="s">
        <v>589</v>
      </c>
      <c r="C173" s="170">
        <f t="shared" si="88"/>
        <v>0</v>
      </c>
      <c r="D173" s="170">
        <v>0</v>
      </c>
      <c r="E173" s="170">
        <v>0</v>
      </c>
      <c r="F173" s="170"/>
      <c r="G173" s="170">
        <f t="shared" si="89"/>
        <v>2</v>
      </c>
      <c r="H173" s="170">
        <v>0</v>
      </c>
      <c r="I173" s="170">
        <v>2</v>
      </c>
      <c r="J173" s="170"/>
      <c r="K173" s="170">
        <f t="shared" si="90"/>
        <v>0</v>
      </c>
      <c r="L173" s="170">
        <v>0</v>
      </c>
      <c r="M173" s="170">
        <v>0</v>
      </c>
      <c r="N173" s="170"/>
      <c r="O173" s="170">
        <f t="shared" si="91"/>
        <v>0</v>
      </c>
      <c r="P173" s="170">
        <v>0</v>
      </c>
      <c r="Q173" s="170">
        <v>0</v>
      </c>
      <c r="R173" s="170"/>
      <c r="S173" s="170">
        <f t="shared" si="92"/>
        <v>0</v>
      </c>
      <c r="T173" s="170">
        <v>0</v>
      </c>
      <c r="U173" s="170">
        <v>0</v>
      </c>
      <c r="V173" s="170"/>
      <c r="W173" s="170">
        <f t="shared" si="93"/>
        <v>0</v>
      </c>
      <c r="X173" s="170">
        <v>0</v>
      </c>
      <c r="Y173" s="170">
        <v>0</v>
      </c>
      <c r="Z173" s="170"/>
      <c r="AA173" s="170">
        <f t="shared" si="94"/>
        <v>0</v>
      </c>
      <c r="AB173" s="170">
        <v>0</v>
      </c>
      <c r="AC173" s="170">
        <v>0</v>
      </c>
      <c r="AD173" s="170"/>
      <c r="AE173" s="170">
        <f t="shared" ref="AE173:AE193" si="98">AF173+AG173</f>
        <v>0</v>
      </c>
      <c r="AF173" s="170">
        <v>0</v>
      </c>
      <c r="AG173" s="170">
        <v>0</v>
      </c>
      <c r="AH173" s="170"/>
      <c r="AI173" s="170">
        <f t="shared" si="96"/>
        <v>0</v>
      </c>
      <c r="AJ173" s="170">
        <v>0</v>
      </c>
      <c r="AK173" s="170">
        <v>0</v>
      </c>
      <c r="AL173" s="170"/>
      <c r="AM173" s="170">
        <f t="shared" ref="AM173:AM185" si="99">AN173+AO173</f>
        <v>0</v>
      </c>
      <c r="AN173" s="170">
        <v>0</v>
      </c>
      <c r="AO173" s="170">
        <v>0</v>
      </c>
    </row>
    <row r="174" spans="2:41" ht="15" customHeight="1">
      <c r="B174" s="173" t="s">
        <v>193</v>
      </c>
      <c r="C174" s="170">
        <f t="shared" si="88"/>
        <v>32039</v>
      </c>
      <c r="D174" s="170">
        <v>27213</v>
      </c>
      <c r="E174" s="170">
        <v>4826</v>
      </c>
      <c r="F174" s="170"/>
      <c r="G174" s="170">
        <f t="shared" si="89"/>
        <v>45144</v>
      </c>
      <c r="H174" s="170">
        <v>42038</v>
      </c>
      <c r="I174" s="170">
        <v>3106</v>
      </c>
      <c r="J174" s="170"/>
      <c r="K174" s="170">
        <f t="shared" si="90"/>
        <v>31743</v>
      </c>
      <c r="L174" s="170">
        <v>31647</v>
      </c>
      <c r="M174" s="170">
        <v>96</v>
      </c>
      <c r="N174" s="170"/>
      <c r="O174" s="170">
        <f t="shared" si="91"/>
        <v>48702</v>
      </c>
      <c r="P174" s="170">
        <v>47352</v>
      </c>
      <c r="Q174" s="170">
        <v>1350</v>
      </c>
      <c r="R174" s="170"/>
      <c r="S174" s="170">
        <f t="shared" si="92"/>
        <v>52929</v>
      </c>
      <c r="T174" s="170">
        <v>51748</v>
      </c>
      <c r="U174" s="170">
        <v>1181</v>
      </c>
      <c r="V174" s="170"/>
      <c r="W174" s="170">
        <f t="shared" si="93"/>
        <v>51847</v>
      </c>
      <c r="X174" s="170">
        <v>50836</v>
      </c>
      <c r="Y174" s="170">
        <v>1011</v>
      </c>
      <c r="Z174" s="170"/>
      <c r="AA174" s="170">
        <f t="shared" si="94"/>
        <v>55095</v>
      </c>
      <c r="AB174" s="170">
        <v>54216</v>
      </c>
      <c r="AC174" s="170">
        <v>879</v>
      </c>
      <c r="AD174" s="170"/>
      <c r="AE174" s="170">
        <f t="shared" si="98"/>
        <v>61403</v>
      </c>
      <c r="AF174" s="170">
        <v>60482</v>
      </c>
      <c r="AG174" s="170">
        <v>921</v>
      </c>
      <c r="AH174" s="170"/>
      <c r="AI174" s="170">
        <f t="shared" si="96"/>
        <v>27041</v>
      </c>
      <c r="AJ174" s="170">
        <v>26574</v>
      </c>
      <c r="AK174" s="170">
        <v>467</v>
      </c>
      <c r="AL174" s="170"/>
      <c r="AM174" s="170">
        <f t="shared" si="99"/>
        <v>14492</v>
      </c>
      <c r="AN174" s="170">
        <v>13786</v>
      </c>
      <c r="AO174" s="170">
        <v>706</v>
      </c>
    </row>
    <row r="175" spans="2:41" ht="15" customHeight="1">
      <c r="B175" s="173" t="s">
        <v>194</v>
      </c>
      <c r="C175" s="170">
        <f t="shared" si="88"/>
        <v>106820</v>
      </c>
      <c r="D175" s="170">
        <v>99051</v>
      </c>
      <c r="E175" s="170">
        <v>7769</v>
      </c>
      <c r="F175" s="170"/>
      <c r="G175" s="170">
        <f t="shared" si="89"/>
        <v>128204</v>
      </c>
      <c r="H175" s="170">
        <v>121843</v>
      </c>
      <c r="I175" s="170">
        <v>6361</v>
      </c>
      <c r="J175" s="170"/>
      <c r="K175" s="170">
        <f t="shared" si="90"/>
        <v>176946</v>
      </c>
      <c r="L175" s="170">
        <v>175644</v>
      </c>
      <c r="M175" s="170">
        <v>1302</v>
      </c>
      <c r="N175" s="170"/>
      <c r="O175" s="170">
        <f t="shared" si="91"/>
        <v>164053</v>
      </c>
      <c r="P175" s="170">
        <v>159896</v>
      </c>
      <c r="Q175" s="170">
        <v>4157</v>
      </c>
      <c r="R175" s="170"/>
      <c r="S175" s="170">
        <f t="shared" si="92"/>
        <v>193720</v>
      </c>
      <c r="T175" s="170">
        <v>190026</v>
      </c>
      <c r="U175" s="170">
        <v>3694</v>
      </c>
      <c r="V175" s="170"/>
      <c r="W175" s="170">
        <f t="shared" si="93"/>
        <v>207825</v>
      </c>
      <c r="X175" s="170">
        <v>204136</v>
      </c>
      <c r="Y175" s="170">
        <v>3689</v>
      </c>
      <c r="Z175" s="170"/>
      <c r="AA175" s="170">
        <f t="shared" si="94"/>
        <v>145641</v>
      </c>
      <c r="AB175" s="170">
        <v>141569</v>
      </c>
      <c r="AC175" s="170">
        <v>4072</v>
      </c>
      <c r="AD175" s="170"/>
      <c r="AE175" s="170">
        <f t="shared" si="98"/>
        <v>184523</v>
      </c>
      <c r="AF175" s="170">
        <v>179905</v>
      </c>
      <c r="AG175" s="170">
        <v>4618</v>
      </c>
      <c r="AH175" s="170"/>
      <c r="AI175" s="170">
        <f t="shared" si="96"/>
        <v>87118</v>
      </c>
      <c r="AJ175" s="170">
        <v>85290</v>
      </c>
      <c r="AK175" s="170">
        <v>1828</v>
      </c>
      <c r="AL175" s="170"/>
      <c r="AM175" s="170">
        <f t="shared" si="99"/>
        <v>16879</v>
      </c>
      <c r="AN175" s="170">
        <v>15725</v>
      </c>
      <c r="AO175" s="170">
        <v>1154</v>
      </c>
    </row>
    <row r="176" spans="2:41" ht="15" customHeight="1">
      <c r="B176" s="174" t="s">
        <v>596</v>
      </c>
      <c r="C176" s="170">
        <f t="shared" si="88"/>
        <v>0</v>
      </c>
      <c r="D176" s="170">
        <v>0</v>
      </c>
      <c r="E176" s="170">
        <v>0</v>
      </c>
      <c r="F176" s="170"/>
      <c r="G176" s="170">
        <f t="shared" si="89"/>
        <v>0</v>
      </c>
      <c r="H176" s="170">
        <v>0</v>
      </c>
      <c r="I176" s="170">
        <v>0</v>
      </c>
      <c r="J176" s="170"/>
      <c r="K176" s="170">
        <f t="shared" si="90"/>
        <v>0</v>
      </c>
      <c r="L176" s="170">
        <v>0</v>
      </c>
      <c r="M176" s="170">
        <v>0</v>
      </c>
      <c r="N176" s="170"/>
      <c r="O176" s="170">
        <f t="shared" si="91"/>
        <v>0</v>
      </c>
      <c r="P176" s="170">
        <v>0</v>
      </c>
      <c r="Q176" s="170">
        <v>0</v>
      </c>
      <c r="R176" s="170"/>
      <c r="S176" s="170">
        <f t="shared" si="92"/>
        <v>0</v>
      </c>
      <c r="T176" s="170">
        <v>0</v>
      </c>
      <c r="U176" s="170">
        <v>0</v>
      </c>
      <c r="V176" s="170"/>
      <c r="W176" s="170">
        <f t="shared" si="93"/>
        <v>0</v>
      </c>
      <c r="X176" s="170">
        <v>0</v>
      </c>
      <c r="Y176" s="170">
        <v>0</v>
      </c>
      <c r="Z176" s="170"/>
      <c r="AA176" s="170">
        <f t="shared" si="94"/>
        <v>0</v>
      </c>
      <c r="AB176" s="170">
        <v>0</v>
      </c>
      <c r="AC176" s="170">
        <v>0</v>
      </c>
      <c r="AD176" s="170"/>
      <c r="AE176" s="170">
        <f t="shared" si="98"/>
        <v>0</v>
      </c>
      <c r="AF176" s="170">
        <v>0</v>
      </c>
      <c r="AG176" s="170">
        <v>0</v>
      </c>
      <c r="AH176" s="170"/>
      <c r="AI176" s="170">
        <f t="shared" si="96"/>
        <v>0</v>
      </c>
      <c r="AJ176" s="170">
        <v>0</v>
      </c>
      <c r="AK176" s="170">
        <v>0</v>
      </c>
      <c r="AL176" s="170"/>
      <c r="AM176" s="170">
        <f t="shared" si="99"/>
        <v>0</v>
      </c>
      <c r="AN176" s="170">
        <v>0</v>
      </c>
      <c r="AO176" s="170">
        <v>0</v>
      </c>
    </row>
    <row r="177" spans="2:41" ht="15" customHeight="1">
      <c r="B177" s="173" t="s">
        <v>195</v>
      </c>
      <c r="C177" s="170">
        <f t="shared" si="88"/>
        <v>25</v>
      </c>
      <c r="D177" s="170">
        <v>25</v>
      </c>
      <c r="E177" s="170">
        <v>0</v>
      </c>
      <c r="F177" s="170"/>
      <c r="G177" s="170">
        <f t="shared" si="89"/>
        <v>23</v>
      </c>
      <c r="H177" s="170">
        <v>23</v>
      </c>
      <c r="I177" s="170">
        <v>0</v>
      </c>
      <c r="J177" s="170"/>
      <c r="K177" s="170">
        <f t="shared" si="90"/>
        <v>4116</v>
      </c>
      <c r="L177" s="170">
        <v>11</v>
      </c>
      <c r="M177" s="170">
        <v>4105</v>
      </c>
      <c r="N177" s="170"/>
      <c r="O177" s="170">
        <f t="shared" si="91"/>
        <v>25</v>
      </c>
      <c r="P177" s="170">
        <v>25</v>
      </c>
      <c r="Q177" s="170">
        <v>0</v>
      </c>
      <c r="R177" s="170"/>
      <c r="S177" s="170">
        <f t="shared" si="92"/>
        <v>23</v>
      </c>
      <c r="T177" s="170">
        <v>23</v>
      </c>
      <c r="U177" s="170">
        <v>0</v>
      </c>
      <c r="V177" s="170"/>
      <c r="W177" s="170">
        <f t="shared" si="93"/>
        <v>27</v>
      </c>
      <c r="X177" s="170">
        <v>27</v>
      </c>
      <c r="Y177" s="170">
        <v>0</v>
      </c>
      <c r="Z177" s="170"/>
      <c r="AA177" s="170">
        <f t="shared" si="94"/>
        <v>18</v>
      </c>
      <c r="AB177" s="170">
        <v>18</v>
      </c>
      <c r="AC177" s="170">
        <v>0</v>
      </c>
      <c r="AD177" s="170"/>
      <c r="AE177" s="170">
        <f t="shared" si="98"/>
        <v>16</v>
      </c>
      <c r="AF177" s="170">
        <v>16</v>
      </c>
      <c r="AG177" s="170">
        <v>0</v>
      </c>
      <c r="AH177" s="170"/>
      <c r="AI177" s="170">
        <f t="shared" si="96"/>
        <v>13</v>
      </c>
      <c r="AJ177" s="170">
        <v>13</v>
      </c>
      <c r="AK177" s="170">
        <v>0</v>
      </c>
      <c r="AL177" s="170"/>
      <c r="AM177" s="170">
        <f t="shared" si="99"/>
        <v>11</v>
      </c>
      <c r="AN177" s="170">
        <v>11</v>
      </c>
      <c r="AO177" s="170">
        <v>0</v>
      </c>
    </row>
    <row r="178" spans="2:41" ht="15" customHeight="1">
      <c r="B178" s="174" t="s">
        <v>597</v>
      </c>
      <c r="C178" s="170">
        <f t="shared" si="88"/>
        <v>0</v>
      </c>
      <c r="D178" s="170">
        <v>0</v>
      </c>
      <c r="E178" s="170">
        <v>0</v>
      </c>
      <c r="F178" s="170"/>
      <c r="G178" s="170">
        <f t="shared" si="89"/>
        <v>0</v>
      </c>
      <c r="H178" s="170">
        <v>0</v>
      </c>
      <c r="I178" s="170">
        <v>0</v>
      </c>
      <c r="J178" s="170"/>
      <c r="K178" s="170">
        <f t="shared" si="90"/>
        <v>0</v>
      </c>
      <c r="L178" s="170">
        <v>0</v>
      </c>
      <c r="M178" s="170">
        <v>0</v>
      </c>
      <c r="N178" s="170"/>
      <c r="O178" s="170">
        <f t="shared" si="91"/>
        <v>1</v>
      </c>
      <c r="P178" s="170">
        <v>0</v>
      </c>
      <c r="Q178" s="170">
        <v>1</v>
      </c>
      <c r="R178" s="170"/>
      <c r="S178" s="170">
        <f t="shared" si="92"/>
        <v>3</v>
      </c>
      <c r="T178" s="170">
        <v>0</v>
      </c>
      <c r="U178" s="170">
        <v>3</v>
      </c>
      <c r="V178" s="170"/>
      <c r="W178" s="170">
        <f t="shared" si="93"/>
        <v>3</v>
      </c>
      <c r="X178" s="170">
        <v>0</v>
      </c>
      <c r="Y178" s="170">
        <v>3</v>
      </c>
      <c r="Z178" s="170"/>
      <c r="AA178" s="170">
        <f t="shared" si="94"/>
        <v>3</v>
      </c>
      <c r="AB178" s="170">
        <v>0</v>
      </c>
      <c r="AC178" s="170">
        <v>3</v>
      </c>
      <c r="AD178" s="170"/>
      <c r="AE178" s="170">
        <f t="shared" si="98"/>
        <v>3</v>
      </c>
      <c r="AF178" s="170">
        <v>0</v>
      </c>
      <c r="AG178" s="170">
        <v>3</v>
      </c>
      <c r="AH178" s="170"/>
      <c r="AI178" s="170">
        <f t="shared" si="96"/>
        <v>6</v>
      </c>
      <c r="AJ178" s="170">
        <v>0</v>
      </c>
      <c r="AK178" s="170">
        <v>6</v>
      </c>
      <c r="AL178" s="170"/>
      <c r="AM178" s="170">
        <f t="shared" si="99"/>
        <v>11</v>
      </c>
      <c r="AN178" s="170">
        <v>0</v>
      </c>
      <c r="AO178" s="170">
        <v>11</v>
      </c>
    </row>
    <row r="179" spans="2:41" ht="15" customHeight="1">
      <c r="B179" s="174" t="s">
        <v>598</v>
      </c>
      <c r="C179" s="170">
        <f t="shared" si="88"/>
        <v>0</v>
      </c>
      <c r="D179" s="170">
        <v>0</v>
      </c>
      <c r="E179" s="170">
        <v>0</v>
      </c>
      <c r="F179" s="170"/>
      <c r="G179" s="170">
        <f t="shared" si="89"/>
        <v>0</v>
      </c>
      <c r="H179" s="170">
        <v>0</v>
      </c>
      <c r="I179" s="170">
        <v>0</v>
      </c>
      <c r="J179" s="170"/>
      <c r="K179" s="170">
        <f t="shared" si="90"/>
        <v>0</v>
      </c>
      <c r="L179" s="170">
        <v>0</v>
      </c>
      <c r="M179" s="170">
        <v>0</v>
      </c>
      <c r="N179" s="170"/>
      <c r="O179" s="170">
        <f t="shared" si="91"/>
        <v>0</v>
      </c>
      <c r="P179" s="170">
        <v>0</v>
      </c>
      <c r="Q179" s="170">
        <v>0</v>
      </c>
      <c r="R179" s="170"/>
      <c r="S179" s="170">
        <f t="shared" si="92"/>
        <v>0</v>
      </c>
      <c r="T179" s="170">
        <v>0</v>
      </c>
      <c r="U179" s="170">
        <v>0</v>
      </c>
      <c r="V179" s="170"/>
      <c r="W179" s="170">
        <f t="shared" si="93"/>
        <v>0</v>
      </c>
      <c r="X179" s="170">
        <v>0</v>
      </c>
      <c r="Y179" s="170">
        <v>0</v>
      </c>
      <c r="Z179" s="170"/>
      <c r="AA179" s="170">
        <f t="shared" si="94"/>
        <v>0</v>
      </c>
      <c r="AB179" s="170">
        <v>0</v>
      </c>
      <c r="AC179" s="170">
        <v>0</v>
      </c>
      <c r="AD179" s="170"/>
      <c r="AE179" s="170">
        <f t="shared" si="98"/>
        <v>0</v>
      </c>
      <c r="AF179" s="170">
        <v>0</v>
      </c>
      <c r="AG179" s="170">
        <v>0</v>
      </c>
      <c r="AH179" s="170"/>
      <c r="AI179" s="170">
        <f t="shared" si="96"/>
        <v>1</v>
      </c>
      <c r="AJ179" s="170">
        <v>0</v>
      </c>
      <c r="AK179" s="170">
        <v>1</v>
      </c>
      <c r="AL179" s="170"/>
      <c r="AM179" s="170">
        <f t="shared" si="99"/>
        <v>0</v>
      </c>
      <c r="AN179" s="170">
        <v>0</v>
      </c>
      <c r="AO179" s="170">
        <v>0</v>
      </c>
    </row>
    <row r="180" spans="2:41" ht="15" customHeight="1">
      <c r="B180" s="174" t="s">
        <v>608</v>
      </c>
      <c r="C180" s="170">
        <f t="shared" si="88"/>
        <v>0</v>
      </c>
      <c r="D180" s="170">
        <v>0</v>
      </c>
      <c r="E180" s="170">
        <v>0</v>
      </c>
      <c r="F180" s="170"/>
      <c r="G180" s="170">
        <f t="shared" si="89"/>
        <v>0</v>
      </c>
      <c r="H180" s="170">
        <v>0</v>
      </c>
      <c r="I180" s="170">
        <v>0</v>
      </c>
      <c r="J180" s="170"/>
      <c r="K180" s="170">
        <f t="shared" si="90"/>
        <v>0</v>
      </c>
      <c r="L180" s="170">
        <v>0</v>
      </c>
      <c r="M180" s="170">
        <v>0</v>
      </c>
      <c r="N180" s="170"/>
      <c r="O180" s="170">
        <f t="shared" si="91"/>
        <v>0</v>
      </c>
      <c r="P180" s="170">
        <v>0</v>
      </c>
      <c r="Q180" s="170">
        <v>0</v>
      </c>
      <c r="R180" s="170"/>
      <c r="S180" s="170">
        <f t="shared" si="92"/>
        <v>0</v>
      </c>
      <c r="T180" s="170">
        <v>0</v>
      </c>
      <c r="U180" s="170">
        <v>0</v>
      </c>
      <c r="V180" s="170"/>
      <c r="W180" s="170">
        <f t="shared" si="93"/>
        <v>0</v>
      </c>
      <c r="X180" s="170">
        <v>0</v>
      </c>
      <c r="Y180" s="170">
        <v>0</v>
      </c>
      <c r="Z180" s="170"/>
      <c r="AA180" s="170">
        <f t="shared" si="94"/>
        <v>0</v>
      </c>
      <c r="AB180" s="170">
        <v>0</v>
      </c>
      <c r="AC180" s="170">
        <v>0</v>
      </c>
      <c r="AD180" s="170"/>
      <c r="AE180" s="170">
        <f t="shared" si="98"/>
        <v>0</v>
      </c>
      <c r="AF180" s="170">
        <v>0</v>
      </c>
      <c r="AG180" s="170">
        <v>0</v>
      </c>
      <c r="AH180" s="170"/>
      <c r="AI180" s="170">
        <f t="shared" si="96"/>
        <v>1</v>
      </c>
      <c r="AJ180" s="170">
        <v>0</v>
      </c>
      <c r="AK180" s="170">
        <v>1</v>
      </c>
      <c r="AL180" s="170"/>
      <c r="AM180" s="170">
        <f t="shared" si="99"/>
        <v>0</v>
      </c>
      <c r="AN180" s="170">
        <v>0</v>
      </c>
      <c r="AO180" s="170">
        <v>0</v>
      </c>
    </row>
    <row r="181" spans="2:41" ht="15" customHeight="1">
      <c r="B181" s="173" t="s">
        <v>196</v>
      </c>
      <c r="C181" s="170">
        <f t="shared" si="88"/>
        <v>0</v>
      </c>
      <c r="D181" s="170">
        <v>0</v>
      </c>
      <c r="E181" s="170">
        <v>0</v>
      </c>
      <c r="F181" s="170"/>
      <c r="G181" s="170">
        <f t="shared" si="89"/>
        <v>0</v>
      </c>
      <c r="H181" s="170">
        <v>0</v>
      </c>
      <c r="I181" s="170">
        <v>0</v>
      </c>
      <c r="J181" s="170"/>
      <c r="K181" s="170">
        <f t="shared" si="90"/>
        <v>16070</v>
      </c>
      <c r="L181" s="170">
        <v>16070</v>
      </c>
      <c r="M181" s="170">
        <v>0</v>
      </c>
      <c r="N181" s="170"/>
      <c r="O181" s="170">
        <f t="shared" si="91"/>
        <v>19937</v>
      </c>
      <c r="P181" s="170">
        <v>19411</v>
      </c>
      <c r="Q181" s="170">
        <v>526</v>
      </c>
      <c r="R181" s="170"/>
      <c r="S181" s="170">
        <f t="shared" si="92"/>
        <v>23600</v>
      </c>
      <c r="T181" s="170">
        <v>23077</v>
      </c>
      <c r="U181" s="170">
        <v>523</v>
      </c>
      <c r="V181" s="170"/>
      <c r="W181" s="170">
        <f t="shared" si="93"/>
        <v>22007</v>
      </c>
      <c r="X181" s="170">
        <v>21424</v>
      </c>
      <c r="Y181" s="170">
        <v>583</v>
      </c>
      <c r="Z181" s="170"/>
      <c r="AA181" s="170">
        <f t="shared" si="94"/>
        <v>19225</v>
      </c>
      <c r="AB181" s="170">
        <v>18730</v>
      </c>
      <c r="AC181" s="170">
        <v>495</v>
      </c>
      <c r="AD181" s="170"/>
      <c r="AE181" s="170">
        <f t="shared" si="98"/>
        <v>18021</v>
      </c>
      <c r="AF181" s="170">
        <v>17520</v>
      </c>
      <c r="AG181" s="170">
        <v>501</v>
      </c>
      <c r="AH181" s="170"/>
      <c r="AI181" s="170">
        <f t="shared" si="96"/>
        <v>8221</v>
      </c>
      <c r="AJ181" s="170">
        <v>7944</v>
      </c>
      <c r="AK181" s="170">
        <v>277</v>
      </c>
      <c r="AL181" s="170"/>
      <c r="AM181" s="170">
        <f t="shared" si="99"/>
        <v>7748</v>
      </c>
      <c r="AN181" s="170">
        <v>7420</v>
      </c>
      <c r="AO181" s="170">
        <v>328</v>
      </c>
    </row>
    <row r="182" spans="2:41" ht="15" customHeight="1">
      <c r="B182" s="173" t="s">
        <v>207</v>
      </c>
      <c r="C182" s="170">
        <f t="shared" si="88"/>
        <v>14858</v>
      </c>
      <c r="D182" s="170">
        <v>14167</v>
      </c>
      <c r="E182" s="170">
        <v>691</v>
      </c>
      <c r="F182" s="170"/>
      <c r="G182" s="170">
        <f t="shared" si="89"/>
        <v>19238</v>
      </c>
      <c r="H182" s="170">
        <v>18174</v>
      </c>
      <c r="I182" s="170">
        <v>1064</v>
      </c>
      <c r="J182" s="170"/>
      <c r="K182" s="170">
        <f t="shared" si="90"/>
        <v>1484</v>
      </c>
      <c r="L182" s="170">
        <v>1021</v>
      </c>
      <c r="M182" s="170">
        <v>463</v>
      </c>
      <c r="N182" s="170"/>
      <c r="O182" s="170">
        <f t="shared" si="91"/>
        <v>0</v>
      </c>
      <c r="P182" s="170">
        <v>0</v>
      </c>
      <c r="Q182" s="170">
        <v>0</v>
      </c>
      <c r="R182" s="170"/>
      <c r="S182" s="170">
        <f t="shared" si="92"/>
        <v>0</v>
      </c>
      <c r="T182" s="170">
        <v>0</v>
      </c>
      <c r="U182" s="170">
        <v>0</v>
      </c>
      <c r="V182" s="170"/>
      <c r="W182" s="170">
        <f t="shared" si="93"/>
        <v>0</v>
      </c>
      <c r="X182" s="170">
        <v>0</v>
      </c>
      <c r="Y182" s="170">
        <v>0</v>
      </c>
      <c r="Z182" s="170"/>
      <c r="AA182" s="170">
        <f t="shared" si="94"/>
        <v>0</v>
      </c>
      <c r="AB182" s="170">
        <v>0</v>
      </c>
      <c r="AC182" s="170">
        <v>0</v>
      </c>
      <c r="AD182" s="170"/>
      <c r="AE182" s="170">
        <f t="shared" si="98"/>
        <v>0</v>
      </c>
      <c r="AF182" s="170">
        <v>0</v>
      </c>
      <c r="AG182" s="170">
        <v>0</v>
      </c>
      <c r="AH182" s="170"/>
      <c r="AI182" s="170">
        <f t="shared" si="96"/>
        <v>0</v>
      </c>
      <c r="AJ182" s="170">
        <v>0</v>
      </c>
      <c r="AK182" s="170">
        <v>0</v>
      </c>
      <c r="AL182" s="170"/>
      <c r="AM182" s="170">
        <f t="shared" si="99"/>
        <v>0</v>
      </c>
      <c r="AN182" s="170">
        <v>0</v>
      </c>
      <c r="AO182" s="170">
        <v>0</v>
      </c>
    </row>
    <row r="183" spans="2:41" ht="15" customHeight="1">
      <c r="B183" s="173" t="s">
        <v>200</v>
      </c>
      <c r="C183" s="170">
        <f t="shared" si="88"/>
        <v>18166</v>
      </c>
      <c r="D183" s="170">
        <v>17679</v>
      </c>
      <c r="E183" s="170">
        <v>487</v>
      </c>
      <c r="F183" s="170"/>
      <c r="G183" s="170">
        <f t="shared" si="89"/>
        <v>13576</v>
      </c>
      <c r="H183" s="170">
        <v>13185</v>
      </c>
      <c r="I183" s="170">
        <v>391</v>
      </c>
      <c r="J183" s="170"/>
      <c r="K183" s="170">
        <f t="shared" si="90"/>
        <v>12956</v>
      </c>
      <c r="L183" s="170">
        <v>12686</v>
      </c>
      <c r="M183" s="170">
        <v>270</v>
      </c>
      <c r="N183" s="170"/>
      <c r="O183" s="170">
        <f t="shared" si="91"/>
        <v>12945</v>
      </c>
      <c r="P183" s="170">
        <v>12733</v>
      </c>
      <c r="Q183" s="170">
        <v>212</v>
      </c>
      <c r="R183" s="170"/>
      <c r="S183" s="170">
        <f t="shared" si="92"/>
        <v>18581</v>
      </c>
      <c r="T183" s="170">
        <v>18333</v>
      </c>
      <c r="U183" s="170">
        <v>248</v>
      </c>
      <c r="V183" s="170"/>
      <c r="W183" s="170">
        <f t="shared" si="93"/>
        <v>17284</v>
      </c>
      <c r="X183" s="170">
        <v>17065</v>
      </c>
      <c r="Y183" s="170">
        <v>219</v>
      </c>
      <c r="Z183" s="170"/>
      <c r="AA183" s="170">
        <f t="shared" si="94"/>
        <v>15308</v>
      </c>
      <c r="AB183" s="170">
        <v>15087</v>
      </c>
      <c r="AC183" s="170">
        <v>221</v>
      </c>
      <c r="AD183" s="170"/>
      <c r="AE183" s="170">
        <f t="shared" si="98"/>
        <v>14734</v>
      </c>
      <c r="AF183" s="170">
        <v>14567</v>
      </c>
      <c r="AG183" s="170">
        <v>167</v>
      </c>
      <c r="AH183" s="170"/>
      <c r="AI183" s="170">
        <f t="shared" si="96"/>
        <v>6152</v>
      </c>
      <c r="AJ183" s="170">
        <v>6010</v>
      </c>
      <c r="AK183" s="170">
        <v>142</v>
      </c>
      <c r="AL183" s="170"/>
      <c r="AM183" s="170">
        <f t="shared" si="99"/>
        <v>4025</v>
      </c>
      <c r="AN183" s="170">
        <v>3902</v>
      </c>
      <c r="AO183" s="170">
        <v>123</v>
      </c>
    </row>
    <row r="184" spans="2:41" ht="15" customHeight="1">
      <c r="B184" s="173" t="s">
        <v>201</v>
      </c>
      <c r="C184" s="170">
        <f t="shared" si="88"/>
        <v>16769</v>
      </c>
      <c r="D184" s="170">
        <v>16341</v>
      </c>
      <c r="E184" s="170">
        <v>428</v>
      </c>
      <c r="F184" s="170"/>
      <c r="G184" s="170">
        <f t="shared" si="89"/>
        <v>9294</v>
      </c>
      <c r="H184" s="170">
        <v>9074</v>
      </c>
      <c r="I184" s="170">
        <v>220</v>
      </c>
      <c r="J184" s="170"/>
      <c r="K184" s="170">
        <f t="shared" si="90"/>
        <v>12254</v>
      </c>
      <c r="L184" s="170">
        <v>12096</v>
      </c>
      <c r="M184" s="170">
        <v>158</v>
      </c>
      <c r="N184" s="170"/>
      <c r="O184" s="170">
        <f t="shared" si="91"/>
        <v>11439</v>
      </c>
      <c r="P184" s="170">
        <v>11282</v>
      </c>
      <c r="Q184" s="170">
        <v>157</v>
      </c>
      <c r="R184" s="170"/>
      <c r="S184" s="170">
        <f t="shared" si="92"/>
        <v>12667</v>
      </c>
      <c r="T184" s="170">
        <v>12549</v>
      </c>
      <c r="U184" s="170">
        <v>118</v>
      </c>
      <c r="V184" s="170"/>
      <c r="W184" s="170">
        <f t="shared" si="93"/>
        <v>11738</v>
      </c>
      <c r="X184" s="170">
        <v>11630</v>
      </c>
      <c r="Y184" s="170">
        <v>108</v>
      </c>
      <c r="Z184" s="170"/>
      <c r="AA184" s="170">
        <f t="shared" si="94"/>
        <v>10954</v>
      </c>
      <c r="AB184" s="170">
        <v>10823</v>
      </c>
      <c r="AC184" s="170">
        <v>131</v>
      </c>
      <c r="AD184" s="170"/>
      <c r="AE184" s="170">
        <f t="shared" si="98"/>
        <v>10448</v>
      </c>
      <c r="AF184" s="170">
        <v>10327</v>
      </c>
      <c r="AG184" s="170">
        <v>121</v>
      </c>
      <c r="AH184" s="170"/>
      <c r="AI184" s="170">
        <f t="shared" si="96"/>
        <v>4755</v>
      </c>
      <c r="AJ184" s="170">
        <v>4682</v>
      </c>
      <c r="AK184" s="170">
        <v>73</v>
      </c>
      <c r="AL184" s="170"/>
      <c r="AM184" s="170">
        <f t="shared" si="99"/>
        <v>5196</v>
      </c>
      <c r="AN184" s="170">
        <v>5054</v>
      </c>
      <c r="AO184" s="170">
        <v>142</v>
      </c>
    </row>
    <row r="185" spans="2:41" ht="15" customHeight="1">
      <c r="B185" s="174" t="s">
        <v>305</v>
      </c>
      <c r="C185" s="170">
        <f t="shared" si="88"/>
        <v>562</v>
      </c>
      <c r="D185" s="170">
        <v>469</v>
      </c>
      <c r="E185" s="170">
        <v>93</v>
      </c>
      <c r="F185" s="170"/>
      <c r="G185" s="170">
        <f t="shared" si="89"/>
        <v>860</v>
      </c>
      <c r="H185" s="170">
        <v>794</v>
      </c>
      <c r="I185" s="170">
        <v>66</v>
      </c>
      <c r="J185" s="170"/>
      <c r="K185" s="170">
        <f t="shared" si="90"/>
        <v>2070</v>
      </c>
      <c r="L185" s="170">
        <v>1898</v>
      </c>
      <c r="M185" s="170">
        <v>172</v>
      </c>
      <c r="N185" s="170"/>
      <c r="O185" s="170">
        <f t="shared" si="91"/>
        <v>2295</v>
      </c>
      <c r="P185" s="170">
        <v>1860</v>
      </c>
      <c r="Q185" s="170">
        <v>435</v>
      </c>
      <c r="R185" s="170"/>
      <c r="S185" s="170">
        <f t="shared" si="92"/>
        <v>2260</v>
      </c>
      <c r="T185" s="170">
        <v>1955</v>
      </c>
      <c r="U185" s="170">
        <v>305</v>
      </c>
      <c r="V185" s="170"/>
      <c r="W185" s="170">
        <f t="shared" si="93"/>
        <v>2551</v>
      </c>
      <c r="X185" s="170">
        <v>2042</v>
      </c>
      <c r="Y185" s="170">
        <v>509</v>
      </c>
      <c r="Z185" s="170"/>
      <c r="AA185" s="170">
        <f t="shared" si="94"/>
        <v>2657</v>
      </c>
      <c r="AB185" s="170">
        <v>1864</v>
      </c>
      <c r="AC185" s="170">
        <v>793</v>
      </c>
      <c r="AD185" s="170"/>
      <c r="AE185" s="170">
        <f t="shared" si="98"/>
        <v>2739</v>
      </c>
      <c r="AF185" s="170">
        <v>1672</v>
      </c>
      <c r="AG185" s="170">
        <v>1067</v>
      </c>
      <c r="AH185" s="170"/>
      <c r="AI185" s="170">
        <f t="shared" si="96"/>
        <v>915</v>
      </c>
      <c r="AJ185" s="170">
        <v>711</v>
      </c>
      <c r="AK185" s="170">
        <v>204</v>
      </c>
      <c r="AL185" s="170"/>
      <c r="AM185" s="170">
        <f t="shared" si="99"/>
        <v>1132</v>
      </c>
      <c r="AN185" s="170">
        <v>688</v>
      </c>
      <c r="AO185" s="170">
        <v>444</v>
      </c>
    </row>
    <row r="186" spans="2:41" ht="24" customHeight="1">
      <c r="B186" s="171" t="s">
        <v>209</v>
      </c>
      <c r="C186" s="170">
        <f t="shared" si="88"/>
        <v>0</v>
      </c>
      <c r="D186" s="170">
        <v>0</v>
      </c>
      <c r="E186" s="170">
        <v>0</v>
      </c>
      <c r="F186" s="170"/>
      <c r="G186" s="170">
        <f t="shared" si="89"/>
        <v>0</v>
      </c>
      <c r="H186" s="170">
        <v>0</v>
      </c>
      <c r="I186" s="170">
        <v>0</v>
      </c>
      <c r="J186" s="170"/>
      <c r="K186" s="170">
        <f t="shared" si="90"/>
        <v>0</v>
      </c>
      <c r="L186" s="170">
        <v>0</v>
      </c>
      <c r="M186" s="170">
        <v>0</v>
      </c>
      <c r="N186" s="170"/>
      <c r="O186" s="170">
        <f t="shared" si="91"/>
        <v>0</v>
      </c>
      <c r="P186" s="170">
        <v>0</v>
      </c>
      <c r="Q186" s="170">
        <v>0</v>
      </c>
      <c r="R186" s="170"/>
      <c r="S186" s="170">
        <f t="shared" si="92"/>
        <v>0</v>
      </c>
      <c r="T186" s="170">
        <v>0</v>
      </c>
      <c r="U186" s="170">
        <v>0</v>
      </c>
      <c r="V186" s="170"/>
      <c r="W186" s="170">
        <f t="shared" si="93"/>
        <v>0</v>
      </c>
      <c r="X186" s="170">
        <v>0</v>
      </c>
      <c r="Y186" s="170">
        <v>0</v>
      </c>
      <c r="Z186" s="170"/>
      <c r="AA186" s="170">
        <f t="shared" si="94"/>
        <v>0</v>
      </c>
      <c r="AB186" s="170">
        <v>0</v>
      </c>
      <c r="AC186" s="170">
        <v>0</v>
      </c>
      <c r="AD186" s="170"/>
      <c r="AE186" s="170">
        <f t="shared" si="98"/>
        <v>0</v>
      </c>
      <c r="AF186" s="170">
        <v>0</v>
      </c>
      <c r="AG186" s="170">
        <v>0</v>
      </c>
      <c r="AH186" s="170"/>
      <c r="AI186" s="170">
        <f t="shared" si="96"/>
        <v>0</v>
      </c>
      <c r="AJ186" s="170">
        <v>0</v>
      </c>
      <c r="AK186" s="170">
        <v>0</v>
      </c>
      <c r="AL186" s="170"/>
      <c r="AM186" s="213">
        <v>0</v>
      </c>
      <c r="AN186" s="213">
        <v>0</v>
      </c>
      <c r="AO186" s="170">
        <v>0</v>
      </c>
    </row>
    <row r="187" spans="2:41" ht="27" customHeight="1">
      <c r="B187" s="169" t="s">
        <v>295</v>
      </c>
      <c r="C187" s="170">
        <f t="shared" si="88"/>
        <v>0</v>
      </c>
      <c r="D187" s="170">
        <v>0</v>
      </c>
      <c r="E187" s="170">
        <v>0</v>
      </c>
      <c r="F187" s="170"/>
      <c r="G187" s="170">
        <f t="shared" si="89"/>
        <v>1</v>
      </c>
      <c r="H187" s="170">
        <v>0</v>
      </c>
      <c r="I187" s="170">
        <v>1</v>
      </c>
      <c r="J187" s="170"/>
      <c r="K187" s="170">
        <f t="shared" si="90"/>
        <v>0</v>
      </c>
      <c r="L187" s="170">
        <v>0</v>
      </c>
      <c r="M187" s="170">
        <v>0</v>
      </c>
      <c r="N187" s="170"/>
      <c r="O187" s="170">
        <f t="shared" si="91"/>
        <v>0</v>
      </c>
      <c r="P187" s="170">
        <v>0</v>
      </c>
      <c r="Q187" s="170">
        <v>0</v>
      </c>
      <c r="R187" s="170"/>
      <c r="S187" s="170">
        <f t="shared" si="92"/>
        <v>0</v>
      </c>
      <c r="T187" s="170">
        <v>0</v>
      </c>
      <c r="U187" s="170">
        <v>0</v>
      </c>
      <c r="V187" s="170"/>
      <c r="W187" s="170">
        <f t="shared" si="93"/>
        <v>0</v>
      </c>
      <c r="X187" s="170">
        <v>0</v>
      </c>
      <c r="Y187" s="170">
        <v>0</v>
      </c>
      <c r="Z187" s="170"/>
      <c r="AA187" s="170">
        <f t="shared" si="94"/>
        <v>0</v>
      </c>
      <c r="AB187" s="170">
        <v>0</v>
      </c>
      <c r="AC187" s="170">
        <v>0</v>
      </c>
      <c r="AD187" s="170"/>
      <c r="AE187" s="170">
        <f t="shared" si="98"/>
        <v>0</v>
      </c>
      <c r="AF187" s="170">
        <v>0</v>
      </c>
      <c r="AG187" s="170">
        <v>0</v>
      </c>
      <c r="AH187" s="170"/>
      <c r="AI187" s="170">
        <f t="shared" si="96"/>
        <v>0</v>
      </c>
      <c r="AJ187" s="170">
        <v>0</v>
      </c>
      <c r="AK187" s="170">
        <v>0</v>
      </c>
      <c r="AL187" s="170"/>
      <c r="AM187" s="213">
        <v>0</v>
      </c>
      <c r="AN187" s="213">
        <v>0</v>
      </c>
      <c r="AO187" s="170">
        <v>0</v>
      </c>
    </row>
    <row r="188" spans="2:41" ht="15" customHeight="1">
      <c r="B188" s="174" t="s">
        <v>304</v>
      </c>
      <c r="C188" s="170">
        <f t="shared" si="88"/>
        <v>586</v>
      </c>
      <c r="D188" s="170">
        <v>548</v>
      </c>
      <c r="E188" s="170">
        <v>38</v>
      </c>
      <c r="F188" s="170"/>
      <c r="G188" s="170">
        <f t="shared" si="89"/>
        <v>969</v>
      </c>
      <c r="H188" s="170">
        <v>902</v>
      </c>
      <c r="I188" s="170">
        <v>67</v>
      </c>
      <c r="J188" s="170"/>
      <c r="K188" s="170">
        <f t="shared" si="90"/>
        <v>1307</v>
      </c>
      <c r="L188" s="170">
        <v>1215</v>
      </c>
      <c r="M188" s="170">
        <v>92</v>
      </c>
      <c r="N188" s="170"/>
      <c r="O188" s="170">
        <f t="shared" si="91"/>
        <v>1707</v>
      </c>
      <c r="P188" s="170">
        <v>1570</v>
      </c>
      <c r="Q188" s="170">
        <v>137</v>
      </c>
      <c r="R188" s="170"/>
      <c r="S188" s="170">
        <f t="shared" si="92"/>
        <v>1706</v>
      </c>
      <c r="T188" s="170">
        <v>1587</v>
      </c>
      <c r="U188" s="170">
        <v>119</v>
      </c>
      <c r="V188" s="170"/>
      <c r="W188" s="170">
        <f t="shared" si="93"/>
        <v>1819</v>
      </c>
      <c r="X188" s="170">
        <v>1670</v>
      </c>
      <c r="Y188" s="170">
        <v>149</v>
      </c>
      <c r="Z188" s="170"/>
      <c r="AA188" s="170">
        <f t="shared" si="94"/>
        <v>1581</v>
      </c>
      <c r="AB188" s="170">
        <v>1372</v>
      </c>
      <c r="AC188" s="170">
        <v>209</v>
      </c>
      <c r="AD188" s="170"/>
      <c r="AE188" s="170">
        <f t="shared" si="98"/>
        <v>1446</v>
      </c>
      <c r="AF188" s="170">
        <v>1225</v>
      </c>
      <c r="AG188" s="170">
        <v>221</v>
      </c>
      <c r="AH188" s="170"/>
      <c r="AI188" s="170">
        <f t="shared" si="96"/>
        <v>580</v>
      </c>
      <c r="AJ188" s="170">
        <v>489</v>
      </c>
      <c r="AK188" s="170">
        <v>91</v>
      </c>
      <c r="AL188" s="170"/>
      <c r="AM188" s="170">
        <f>AN188+AO188</f>
        <v>445</v>
      </c>
      <c r="AN188" s="170">
        <v>161</v>
      </c>
      <c r="AO188" s="170">
        <v>284</v>
      </c>
    </row>
    <row r="189" spans="2:41" ht="15" customHeight="1">
      <c r="B189" s="173" t="s">
        <v>204</v>
      </c>
      <c r="C189" s="170">
        <f t="shared" si="88"/>
        <v>77948</v>
      </c>
      <c r="D189" s="170">
        <v>76539</v>
      </c>
      <c r="E189" s="170">
        <v>1409</v>
      </c>
      <c r="F189" s="170"/>
      <c r="G189" s="170">
        <f t="shared" si="89"/>
        <v>54651</v>
      </c>
      <c r="H189" s="170">
        <v>53121</v>
      </c>
      <c r="I189" s="170">
        <v>1530</v>
      </c>
      <c r="J189" s="170"/>
      <c r="K189" s="170">
        <f t="shared" si="90"/>
        <v>79152</v>
      </c>
      <c r="L189" s="170">
        <v>77344</v>
      </c>
      <c r="M189" s="170">
        <v>1808</v>
      </c>
      <c r="N189" s="170"/>
      <c r="O189" s="170">
        <f t="shared" si="91"/>
        <v>107550</v>
      </c>
      <c r="P189" s="170">
        <v>105519</v>
      </c>
      <c r="Q189" s="170">
        <v>2031</v>
      </c>
      <c r="R189" s="170"/>
      <c r="S189" s="170">
        <f t="shared" si="92"/>
        <v>116159</v>
      </c>
      <c r="T189" s="170">
        <v>114504</v>
      </c>
      <c r="U189" s="170">
        <v>1655</v>
      </c>
      <c r="V189" s="170"/>
      <c r="W189" s="170">
        <f t="shared" si="93"/>
        <v>102734</v>
      </c>
      <c r="X189" s="170">
        <v>100528</v>
      </c>
      <c r="Y189" s="170">
        <v>2206</v>
      </c>
      <c r="Z189" s="170"/>
      <c r="AA189" s="170">
        <f t="shared" si="94"/>
        <v>85970</v>
      </c>
      <c r="AB189" s="170">
        <v>83141</v>
      </c>
      <c r="AC189" s="170">
        <v>2829</v>
      </c>
      <c r="AD189" s="170"/>
      <c r="AE189" s="170">
        <f t="shared" si="98"/>
        <v>92422</v>
      </c>
      <c r="AF189" s="170">
        <v>90066</v>
      </c>
      <c r="AG189" s="170">
        <v>2356</v>
      </c>
      <c r="AH189" s="170"/>
      <c r="AI189" s="170">
        <f t="shared" si="96"/>
        <v>44779</v>
      </c>
      <c r="AJ189" s="170">
        <v>43634</v>
      </c>
      <c r="AK189" s="170">
        <v>1145</v>
      </c>
      <c r="AL189" s="170"/>
      <c r="AM189" s="170">
        <f>AN189+AO189</f>
        <v>22093</v>
      </c>
      <c r="AN189" s="170">
        <v>20732</v>
      </c>
      <c r="AO189" s="170">
        <v>1361</v>
      </c>
    </row>
    <row r="190" spans="2:41" ht="15" customHeight="1">
      <c r="B190" s="173" t="s">
        <v>203</v>
      </c>
      <c r="C190" s="170">
        <f t="shared" si="88"/>
        <v>32095</v>
      </c>
      <c r="D190" s="170">
        <v>27185</v>
      </c>
      <c r="E190" s="170">
        <v>4910</v>
      </c>
      <c r="F190" s="170"/>
      <c r="G190" s="170">
        <f t="shared" si="89"/>
        <v>41711</v>
      </c>
      <c r="H190" s="170">
        <v>36208</v>
      </c>
      <c r="I190" s="170">
        <v>5503</v>
      </c>
      <c r="J190" s="170"/>
      <c r="K190" s="170">
        <f t="shared" si="90"/>
        <v>49269</v>
      </c>
      <c r="L190" s="170">
        <v>45377</v>
      </c>
      <c r="M190" s="170">
        <v>3892</v>
      </c>
      <c r="N190" s="170"/>
      <c r="O190" s="170">
        <f t="shared" si="91"/>
        <v>81369</v>
      </c>
      <c r="P190" s="170">
        <v>77203</v>
      </c>
      <c r="Q190" s="170">
        <v>4166</v>
      </c>
      <c r="R190" s="170"/>
      <c r="S190" s="170">
        <f t="shared" si="92"/>
        <v>77755</v>
      </c>
      <c r="T190" s="170">
        <v>72624</v>
      </c>
      <c r="U190" s="170">
        <v>5131</v>
      </c>
      <c r="V190" s="170"/>
      <c r="W190" s="170">
        <f t="shared" si="93"/>
        <v>75430</v>
      </c>
      <c r="X190" s="170">
        <v>70650</v>
      </c>
      <c r="Y190" s="170">
        <v>4780</v>
      </c>
      <c r="Z190" s="170"/>
      <c r="AA190" s="170">
        <f t="shared" si="94"/>
        <v>69030</v>
      </c>
      <c r="AB190" s="170">
        <v>63726</v>
      </c>
      <c r="AC190" s="170">
        <v>5304</v>
      </c>
      <c r="AD190" s="170"/>
      <c r="AE190" s="170">
        <f t="shared" si="98"/>
        <v>64272</v>
      </c>
      <c r="AF190" s="170">
        <v>59699</v>
      </c>
      <c r="AG190" s="170">
        <v>4573</v>
      </c>
      <c r="AH190" s="170"/>
      <c r="AI190" s="170">
        <f t="shared" si="96"/>
        <v>32177</v>
      </c>
      <c r="AJ190" s="170">
        <v>29510</v>
      </c>
      <c r="AK190" s="170">
        <v>2667</v>
      </c>
      <c r="AL190" s="170"/>
      <c r="AM190" s="170">
        <f>AN190+AO190</f>
        <v>18204</v>
      </c>
      <c r="AN190" s="170">
        <v>15185</v>
      </c>
      <c r="AO190" s="170">
        <v>3019</v>
      </c>
    </row>
    <row r="191" spans="2:41" ht="15" customHeight="1">
      <c r="B191" s="173" t="s">
        <v>156</v>
      </c>
      <c r="C191" s="170">
        <f t="shared" si="88"/>
        <v>6984</v>
      </c>
      <c r="D191" s="170">
        <v>6471</v>
      </c>
      <c r="E191" s="170">
        <v>513</v>
      </c>
      <c r="F191" s="170"/>
      <c r="G191" s="170">
        <f t="shared" si="89"/>
        <v>6262</v>
      </c>
      <c r="H191" s="170">
        <v>5020</v>
      </c>
      <c r="I191" s="170">
        <v>1242</v>
      </c>
      <c r="J191" s="170"/>
      <c r="K191" s="170">
        <f t="shared" si="90"/>
        <v>9715</v>
      </c>
      <c r="L191" s="170">
        <v>6018</v>
      </c>
      <c r="M191" s="170">
        <v>3697</v>
      </c>
      <c r="N191" s="170"/>
      <c r="O191" s="170">
        <f t="shared" si="91"/>
        <v>14311</v>
      </c>
      <c r="P191" s="170">
        <v>11043</v>
      </c>
      <c r="Q191" s="170">
        <v>3268</v>
      </c>
      <c r="R191" s="170"/>
      <c r="S191" s="170">
        <f t="shared" si="92"/>
        <v>13793</v>
      </c>
      <c r="T191" s="170">
        <v>10456</v>
      </c>
      <c r="U191" s="170">
        <v>3337</v>
      </c>
      <c r="V191" s="170"/>
      <c r="W191" s="170">
        <f t="shared" si="93"/>
        <v>16168</v>
      </c>
      <c r="X191" s="170">
        <v>12052</v>
      </c>
      <c r="Y191" s="170">
        <v>4116</v>
      </c>
      <c r="Z191" s="170"/>
      <c r="AA191" s="170">
        <f t="shared" si="94"/>
        <v>12879</v>
      </c>
      <c r="AB191" s="170">
        <v>9970</v>
      </c>
      <c r="AC191" s="170">
        <v>2909</v>
      </c>
      <c r="AD191" s="170"/>
      <c r="AE191" s="170">
        <f t="shared" si="98"/>
        <v>10396</v>
      </c>
      <c r="AF191" s="170">
        <v>8775</v>
      </c>
      <c r="AG191" s="170">
        <v>1621</v>
      </c>
      <c r="AH191" s="170"/>
      <c r="AI191" s="170">
        <f t="shared" si="96"/>
        <v>3405</v>
      </c>
      <c r="AJ191" s="170">
        <v>2800</v>
      </c>
      <c r="AK191" s="170">
        <v>605</v>
      </c>
      <c r="AL191" s="170"/>
      <c r="AM191" s="170">
        <f>AN191+AO191</f>
        <v>2042</v>
      </c>
      <c r="AN191" s="170">
        <v>1529</v>
      </c>
      <c r="AO191" s="170">
        <v>513</v>
      </c>
    </row>
    <row r="192" spans="2:41" ht="15" customHeight="1">
      <c r="B192" s="173" t="s">
        <v>205</v>
      </c>
      <c r="C192" s="170">
        <f t="shared" si="88"/>
        <v>62</v>
      </c>
      <c r="D192" s="170">
        <v>62</v>
      </c>
      <c r="E192" s="170">
        <v>0</v>
      </c>
      <c r="F192" s="170"/>
      <c r="G192" s="170">
        <f t="shared" si="89"/>
        <v>47</v>
      </c>
      <c r="H192" s="170">
        <v>47</v>
      </c>
      <c r="I192" s="170">
        <v>0</v>
      </c>
      <c r="J192" s="170"/>
      <c r="K192" s="170">
        <f t="shared" si="90"/>
        <v>52</v>
      </c>
      <c r="L192" s="170">
        <v>52</v>
      </c>
      <c r="M192" s="170">
        <v>0</v>
      </c>
      <c r="N192" s="170"/>
      <c r="O192" s="170">
        <f t="shared" si="91"/>
        <v>44</v>
      </c>
      <c r="P192" s="170">
        <v>44</v>
      </c>
      <c r="Q192" s="170">
        <v>0</v>
      </c>
      <c r="R192" s="170"/>
      <c r="S192" s="170">
        <f t="shared" si="92"/>
        <v>26</v>
      </c>
      <c r="T192" s="170">
        <v>26</v>
      </c>
      <c r="U192" s="170">
        <v>0</v>
      </c>
      <c r="V192" s="170"/>
      <c r="W192" s="170">
        <f t="shared" si="93"/>
        <v>20</v>
      </c>
      <c r="X192" s="170">
        <v>20</v>
      </c>
      <c r="Y192" s="170">
        <v>0</v>
      </c>
      <c r="Z192" s="170"/>
      <c r="AA192" s="170">
        <f t="shared" si="94"/>
        <v>42</v>
      </c>
      <c r="AB192" s="170">
        <v>42</v>
      </c>
      <c r="AC192" s="170">
        <v>0</v>
      </c>
      <c r="AD192" s="170"/>
      <c r="AE192" s="170">
        <f t="shared" si="98"/>
        <v>29</v>
      </c>
      <c r="AF192" s="170">
        <v>29</v>
      </c>
      <c r="AG192" s="170">
        <v>0</v>
      </c>
      <c r="AH192" s="170"/>
      <c r="AI192" s="170">
        <f t="shared" si="96"/>
        <v>19</v>
      </c>
      <c r="AJ192" s="170">
        <v>19</v>
      </c>
      <c r="AK192" s="170">
        <v>0</v>
      </c>
      <c r="AL192" s="170"/>
      <c r="AM192" s="170">
        <f>AN192+AO192</f>
        <v>25</v>
      </c>
      <c r="AN192" s="170">
        <v>25</v>
      </c>
      <c r="AO192" s="170">
        <v>0</v>
      </c>
    </row>
    <row r="193" spans="2:41" ht="15" customHeight="1">
      <c r="B193" s="174" t="s">
        <v>590</v>
      </c>
      <c r="C193" s="170">
        <f t="shared" si="88"/>
        <v>0</v>
      </c>
      <c r="D193" s="170">
        <v>0</v>
      </c>
      <c r="E193" s="170">
        <v>0</v>
      </c>
      <c r="F193" s="170"/>
      <c r="G193" s="170">
        <f t="shared" si="89"/>
        <v>0</v>
      </c>
      <c r="H193" s="170">
        <v>0</v>
      </c>
      <c r="I193" s="170">
        <v>0</v>
      </c>
      <c r="J193" s="170"/>
      <c r="K193" s="170">
        <f t="shared" si="90"/>
        <v>0</v>
      </c>
      <c r="L193" s="170">
        <v>0</v>
      </c>
      <c r="M193" s="170">
        <v>0</v>
      </c>
      <c r="N193" s="170"/>
      <c r="O193" s="170">
        <f t="shared" si="91"/>
        <v>0</v>
      </c>
      <c r="P193" s="170">
        <v>0</v>
      </c>
      <c r="Q193" s="170">
        <v>0</v>
      </c>
      <c r="R193" s="170"/>
      <c r="S193" s="170">
        <f t="shared" si="92"/>
        <v>0</v>
      </c>
      <c r="T193" s="170">
        <v>0</v>
      </c>
      <c r="U193" s="170">
        <v>0</v>
      </c>
      <c r="V193" s="170"/>
      <c r="W193" s="170">
        <f t="shared" si="93"/>
        <v>0</v>
      </c>
      <c r="X193" s="170">
        <v>0</v>
      </c>
      <c r="Y193" s="170">
        <v>0</v>
      </c>
      <c r="Z193" s="170"/>
      <c r="AA193" s="170">
        <f t="shared" si="94"/>
        <v>0</v>
      </c>
      <c r="AB193" s="170">
        <v>0</v>
      </c>
      <c r="AC193" s="170">
        <v>0</v>
      </c>
      <c r="AD193" s="170"/>
      <c r="AE193" s="170">
        <f t="shared" si="98"/>
        <v>0</v>
      </c>
      <c r="AF193" s="170">
        <v>0</v>
      </c>
      <c r="AG193" s="170">
        <v>0</v>
      </c>
      <c r="AH193" s="170"/>
      <c r="AI193" s="170">
        <f t="shared" si="96"/>
        <v>0</v>
      </c>
      <c r="AJ193" s="170">
        <v>0</v>
      </c>
      <c r="AK193" s="170">
        <v>0</v>
      </c>
      <c r="AL193" s="170"/>
      <c r="AM193" s="170">
        <v>0</v>
      </c>
      <c r="AN193" s="170">
        <v>0</v>
      </c>
      <c r="AO193" s="170">
        <v>0</v>
      </c>
    </row>
    <row r="194" spans="2:41" ht="6.75" customHeight="1">
      <c r="B194" s="174"/>
      <c r="C194" s="165"/>
      <c r="D194" s="165"/>
      <c r="E194" s="165"/>
      <c r="F194" s="165"/>
      <c r="G194" s="165"/>
      <c r="H194" s="165"/>
      <c r="I194" s="165"/>
      <c r="J194" s="165"/>
      <c r="K194" s="165"/>
      <c r="L194" s="165"/>
      <c r="M194" s="165"/>
      <c r="N194" s="165"/>
      <c r="O194" s="165"/>
      <c r="P194" s="165"/>
      <c r="Q194" s="165"/>
      <c r="R194" s="165"/>
      <c r="S194" s="165"/>
      <c r="T194" s="165"/>
      <c r="U194" s="165"/>
      <c r="V194" s="165"/>
      <c r="W194" s="165"/>
      <c r="X194" s="165"/>
      <c r="Y194" s="165"/>
      <c r="Z194" s="165"/>
      <c r="AA194" s="165"/>
      <c r="AB194" s="165"/>
      <c r="AC194" s="165"/>
      <c r="AD194" s="165"/>
      <c r="AE194" s="165"/>
      <c r="AF194" s="165"/>
      <c r="AG194" s="165"/>
      <c r="AH194" s="165"/>
      <c r="AI194" s="170"/>
      <c r="AJ194" s="170"/>
      <c r="AK194" s="165"/>
      <c r="AL194" s="165"/>
      <c r="AM194" s="165"/>
      <c r="AN194" s="165"/>
      <c r="AO194" s="165"/>
    </row>
    <row r="195" spans="2:41" ht="27.75" customHeight="1">
      <c r="B195" s="172" t="s">
        <v>297</v>
      </c>
      <c r="C195" s="164">
        <f>SUM(C196:C217)</f>
        <v>2502054</v>
      </c>
      <c r="D195" s="164">
        <f t="shared" ref="D195:E195" si="100">SUM(D196:D217)</f>
        <v>2361973</v>
      </c>
      <c r="E195" s="164">
        <f t="shared" si="100"/>
        <v>140081</v>
      </c>
      <c r="F195" s="164"/>
      <c r="G195" s="164">
        <f>SUM(G196:G217)</f>
        <v>1420569</v>
      </c>
      <c r="H195" s="164">
        <f t="shared" ref="H195" si="101">SUM(H196:H217)</f>
        <v>1317323</v>
      </c>
      <c r="I195" s="164">
        <f t="shared" ref="I195" si="102">SUM(I196:I217)</f>
        <v>103246</v>
      </c>
      <c r="J195" s="164"/>
      <c r="K195" s="164">
        <f>SUM(K196:K217)</f>
        <v>1719200</v>
      </c>
      <c r="L195" s="164">
        <f t="shared" ref="L195" si="103">SUM(L196:L217)</f>
        <v>1553049</v>
      </c>
      <c r="M195" s="164">
        <f t="shared" ref="M195" si="104">SUM(M196:M217)</f>
        <v>166151</v>
      </c>
      <c r="N195" s="164"/>
      <c r="O195" s="164">
        <f>SUM(O196:O217)</f>
        <v>2280938</v>
      </c>
      <c r="P195" s="164">
        <f t="shared" ref="P195" si="105">SUM(P196:P217)</f>
        <v>2091354</v>
      </c>
      <c r="Q195" s="164">
        <f t="shared" ref="Q195" si="106">SUM(Q196:Q217)</f>
        <v>189584</v>
      </c>
      <c r="R195" s="164"/>
      <c r="S195" s="164">
        <f>SUM(S196:S217)</f>
        <v>2332913</v>
      </c>
      <c r="T195" s="164">
        <f t="shared" ref="T195" si="107">SUM(T196:T217)</f>
        <v>2109989</v>
      </c>
      <c r="U195" s="164">
        <f t="shared" ref="U195" si="108">SUM(U196:U217)</f>
        <v>222924</v>
      </c>
      <c r="V195" s="164"/>
      <c r="W195" s="164">
        <f>SUM(W196:W217)</f>
        <v>2300105</v>
      </c>
      <c r="X195" s="164">
        <f t="shared" ref="X195" si="109">SUM(X196:X217)</f>
        <v>2093376</v>
      </c>
      <c r="Y195" s="164">
        <f t="shared" ref="Y195" si="110">SUM(Y196:Y217)</f>
        <v>206729</v>
      </c>
      <c r="Z195" s="164"/>
      <c r="AA195" s="164">
        <f>SUM(AA196:AA217)</f>
        <v>2143350</v>
      </c>
      <c r="AB195" s="164">
        <f t="shared" ref="AB195" si="111">SUM(AB196:AB217)</f>
        <v>1943711</v>
      </c>
      <c r="AC195" s="164">
        <f t="shared" ref="AC195" si="112">SUM(AC196:AC217)</f>
        <v>199639</v>
      </c>
      <c r="AD195" s="164"/>
      <c r="AE195" s="164">
        <f>SUM(AE196:AE217)</f>
        <v>2161252</v>
      </c>
      <c r="AF195" s="164">
        <f t="shared" ref="AF195" si="113">SUM(AF196:AF217)</f>
        <v>2013949</v>
      </c>
      <c r="AG195" s="164">
        <f t="shared" ref="AG195" si="114">SUM(AG196:AG217)</f>
        <v>147303</v>
      </c>
      <c r="AH195" s="164"/>
      <c r="AI195" s="164">
        <f>SUM(AI196:AI217)</f>
        <v>1312168</v>
      </c>
      <c r="AJ195" s="164">
        <f t="shared" ref="AJ195" si="115">SUM(AJ196:AJ217)</f>
        <v>1238776</v>
      </c>
      <c r="AK195" s="164">
        <f t="shared" ref="AK195" si="116">SUM(AK196:AK217)</f>
        <v>73392</v>
      </c>
      <c r="AL195" s="164"/>
      <c r="AM195" s="164">
        <f>SUM(AM196:AM217)</f>
        <v>1272689</v>
      </c>
      <c r="AN195" s="164">
        <f t="shared" ref="AN195" si="117">SUM(AN196:AN217)</f>
        <v>1180770</v>
      </c>
      <c r="AO195" s="164">
        <f t="shared" ref="AO195" si="118">SUM(AO196:AO217)</f>
        <v>91919</v>
      </c>
    </row>
    <row r="196" spans="2:41" ht="14.25" customHeight="1">
      <c r="B196" s="174" t="s">
        <v>215</v>
      </c>
      <c r="C196" s="170">
        <f t="shared" ref="C196:C217" si="119">D196+E196</f>
        <v>3665</v>
      </c>
      <c r="D196" s="170">
        <v>3462</v>
      </c>
      <c r="E196" s="170">
        <v>203</v>
      </c>
      <c r="F196" s="170"/>
      <c r="G196" s="170">
        <f t="shared" ref="G196:G217" si="120">H196+I196</f>
        <v>3238</v>
      </c>
      <c r="H196" s="170">
        <v>2996</v>
      </c>
      <c r="I196" s="170">
        <v>242</v>
      </c>
      <c r="J196" s="170"/>
      <c r="K196" s="170">
        <f t="shared" ref="K196:K217" si="121">L196+M196</f>
        <v>2771</v>
      </c>
      <c r="L196" s="170">
        <v>2601</v>
      </c>
      <c r="M196" s="170">
        <v>170</v>
      </c>
      <c r="N196" s="170"/>
      <c r="O196" s="170">
        <f t="shared" ref="O196:O217" si="122">P196+Q196</f>
        <v>2387</v>
      </c>
      <c r="P196" s="170">
        <v>2234</v>
      </c>
      <c r="Q196" s="170">
        <v>153</v>
      </c>
      <c r="R196" s="170"/>
      <c r="S196" s="170">
        <f t="shared" ref="S196:S217" si="123">T196+U196</f>
        <v>2947</v>
      </c>
      <c r="T196" s="170">
        <v>2759</v>
      </c>
      <c r="U196" s="170">
        <v>188</v>
      </c>
      <c r="V196" s="170"/>
      <c r="W196" s="170">
        <f t="shared" ref="W196:W217" si="124">X196+Y196</f>
        <v>2762</v>
      </c>
      <c r="X196" s="170">
        <v>2575</v>
      </c>
      <c r="Y196" s="170">
        <v>187</v>
      </c>
      <c r="Z196" s="170"/>
      <c r="AA196" s="170">
        <f t="shared" ref="AA196:AA217" si="125">AB196+AC196</f>
        <v>3109</v>
      </c>
      <c r="AB196" s="170">
        <v>2939</v>
      </c>
      <c r="AC196" s="170">
        <v>170</v>
      </c>
      <c r="AD196" s="170"/>
      <c r="AE196" s="170">
        <f t="shared" ref="AE196:AE217" si="126">AF196+AG196</f>
        <v>3677</v>
      </c>
      <c r="AF196" s="170">
        <v>3516</v>
      </c>
      <c r="AG196" s="170">
        <v>161</v>
      </c>
      <c r="AH196" s="170"/>
      <c r="AI196" s="170">
        <f t="shared" ref="AI196:AI217" si="127">AJ196+AK196</f>
        <v>1448</v>
      </c>
      <c r="AJ196" s="170">
        <v>1376</v>
      </c>
      <c r="AK196" s="170">
        <v>72</v>
      </c>
      <c r="AL196" s="170"/>
      <c r="AM196" s="170">
        <f t="shared" ref="AM196:AM217" si="128">AN196+AO196</f>
        <v>1809</v>
      </c>
      <c r="AN196" s="170">
        <v>1663</v>
      </c>
      <c r="AO196" s="170">
        <v>146</v>
      </c>
    </row>
    <row r="197" spans="2:41" ht="14.25" customHeight="1">
      <c r="B197" s="174" t="s">
        <v>45</v>
      </c>
      <c r="C197" s="170">
        <f t="shared" si="119"/>
        <v>18111</v>
      </c>
      <c r="D197" s="170">
        <v>18010</v>
      </c>
      <c r="E197" s="170">
        <v>101</v>
      </c>
      <c r="F197" s="170"/>
      <c r="G197" s="170">
        <f t="shared" si="120"/>
        <v>23515</v>
      </c>
      <c r="H197" s="170">
        <v>23432</v>
      </c>
      <c r="I197" s="170">
        <v>83</v>
      </c>
      <c r="J197" s="170"/>
      <c r="K197" s="170">
        <f t="shared" si="121"/>
        <v>12555</v>
      </c>
      <c r="L197" s="170">
        <v>12428</v>
      </c>
      <c r="M197" s="170">
        <v>127</v>
      </c>
      <c r="N197" s="170"/>
      <c r="O197" s="170">
        <f t="shared" si="122"/>
        <v>15776</v>
      </c>
      <c r="P197" s="170">
        <v>15607</v>
      </c>
      <c r="Q197" s="170">
        <v>169</v>
      </c>
      <c r="R197" s="170"/>
      <c r="S197" s="170">
        <f t="shared" si="123"/>
        <v>14684</v>
      </c>
      <c r="T197" s="170">
        <v>14500</v>
      </c>
      <c r="U197" s="170">
        <v>184</v>
      </c>
      <c r="V197" s="170"/>
      <c r="W197" s="170">
        <f t="shared" si="124"/>
        <v>14247</v>
      </c>
      <c r="X197" s="170">
        <v>14017</v>
      </c>
      <c r="Y197" s="170">
        <v>230</v>
      </c>
      <c r="Z197" s="170"/>
      <c r="AA197" s="170">
        <f t="shared" si="125"/>
        <v>12195</v>
      </c>
      <c r="AB197" s="170">
        <v>11986</v>
      </c>
      <c r="AC197" s="170">
        <v>209</v>
      </c>
      <c r="AD197" s="170"/>
      <c r="AE197" s="170">
        <f t="shared" si="126"/>
        <v>13340</v>
      </c>
      <c r="AF197" s="170">
        <v>13153</v>
      </c>
      <c r="AG197" s="170">
        <v>187</v>
      </c>
      <c r="AH197" s="170"/>
      <c r="AI197" s="170">
        <f t="shared" si="127"/>
        <v>7465</v>
      </c>
      <c r="AJ197" s="170">
        <v>7360</v>
      </c>
      <c r="AK197" s="170">
        <v>105</v>
      </c>
      <c r="AL197" s="170"/>
      <c r="AM197" s="170">
        <f t="shared" si="128"/>
        <v>7548</v>
      </c>
      <c r="AN197" s="170">
        <v>7245</v>
      </c>
      <c r="AO197" s="170">
        <v>303</v>
      </c>
    </row>
    <row r="198" spans="2:41" ht="14.25" customHeight="1">
      <c r="B198" s="174" t="s">
        <v>46</v>
      </c>
      <c r="C198" s="170">
        <f t="shared" si="119"/>
        <v>11392</v>
      </c>
      <c r="D198" s="170">
        <v>11099</v>
      </c>
      <c r="E198" s="170">
        <v>293</v>
      </c>
      <c r="F198" s="170"/>
      <c r="G198" s="170">
        <f t="shared" si="120"/>
        <v>12192</v>
      </c>
      <c r="H198" s="170">
        <v>11950</v>
      </c>
      <c r="I198" s="170">
        <v>242</v>
      </c>
      <c r="J198" s="170"/>
      <c r="K198" s="170">
        <f t="shared" si="121"/>
        <v>9788</v>
      </c>
      <c r="L198" s="170">
        <v>9631</v>
      </c>
      <c r="M198" s="170">
        <v>157</v>
      </c>
      <c r="N198" s="170"/>
      <c r="O198" s="170">
        <f t="shared" si="122"/>
        <v>9566</v>
      </c>
      <c r="P198" s="170">
        <v>9408</v>
      </c>
      <c r="Q198" s="170">
        <v>158</v>
      </c>
      <c r="R198" s="170"/>
      <c r="S198" s="170">
        <f t="shared" si="123"/>
        <v>11510</v>
      </c>
      <c r="T198" s="170">
        <v>11362</v>
      </c>
      <c r="U198" s="170">
        <v>148</v>
      </c>
      <c r="V198" s="170"/>
      <c r="W198" s="170">
        <f t="shared" si="124"/>
        <v>10821</v>
      </c>
      <c r="X198" s="170">
        <v>10665</v>
      </c>
      <c r="Y198" s="170">
        <v>156</v>
      </c>
      <c r="Z198" s="170"/>
      <c r="AA198" s="170">
        <f t="shared" si="125"/>
        <v>11140</v>
      </c>
      <c r="AB198" s="170">
        <v>10966</v>
      </c>
      <c r="AC198" s="170">
        <v>174</v>
      </c>
      <c r="AD198" s="170"/>
      <c r="AE198" s="170">
        <f t="shared" si="126"/>
        <v>12943</v>
      </c>
      <c r="AF198" s="170">
        <v>12821</v>
      </c>
      <c r="AG198" s="170">
        <v>122</v>
      </c>
      <c r="AH198" s="170"/>
      <c r="AI198" s="170">
        <f t="shared" si="127"/>
        <v>5174</v>
      </c>
      <c r="AJ198" s="170">
        <v>5097</v>
      </c>
      <c r="AK198" s="170">
        <v>77</v>
      </c>
      <c r="AL198" s="170"/>
      <c r="AM198" s="170">
        <f t="shared" si="128"/>
        <v>2982</v>
      </c>
      <c r="AN198" s="170">
        <v>2812</v>
      </c>
      <c r="AO198" s="170">
        <v>170</v>
      </c>
    </row>
    <row r="199" spans="2:41" ht="14.25" customHeight="1">
      <c r="B199" s="174" t="s">
        <v>216</v>
      </c>
      <c r="C199" s="170">
        <f t="shared" si="119"/>
        <v>11480</v>
      </c>
      <c r="D199" s="170">
        <v>11125</v>
      </c>
      <c r="E199" s="170">
        <v>355</v>
      </c>
      <c r="F199" s="170"/>
      <c r="G199" s="170">
        <f t="shared" si="120"/>
        <v>5210</v>
      </c>
      <c r="H199" s="170">
        <v>5023</v>
      </c>
      <c r="I199" s="170">
        <v>187</v>
      </c>
      <c r="J199" s="170"/>
      <c r="K199" s="170">
        <f t="shared" si="121"/>
        <v>4690</v>
      </c>
      <c r="L199" s="170">
        <v>4420</v>
      </c>
      <c r="M199" s="170">
        <v>270</v>
      </c>
      <c r="N199" s="170"/>
      <c r="O199" s="170">
        <f t="shared" si="122"/>
        <v>5031</v>
      </c>
      <c r="P199" s="170">
        <v>4745</v>
      </c>
      <c r="Q199" s="170">
        <v>286</v>
      </c>
      <c r="R199" s="170"/>
      <c r="S199" s="170">
        <f t="shared" si="123"/>
        <v>5323</v>
      </c>
      <c r="T199" s="170">
        <v>5016</v>
      </c>
      <c r="U199" s="170">
        <v>307</v>
      </c>
      <c r="V199" s="170"/>
      <c r="W199" s="170">
        <f t="shared" si="124"/>
        <v>4480</v>
      </c>
      <c r="X199" s="170">
        <v>4224</v>
      </c>
      <c r="Y199" s="170">
        <v>256</v>
      </c>
      <c r="Z199" s="170"/>
      <c r="AA199" s="170">
        <f t="shared" si="125"/>
        <v>4354</v>
      </c>
      <c r="AB199" s="170">
        <v>4118</v>
      </c>
      <c r="AC199" s="170">
        <v>236</v>
      </c>
      <c r="AD199" s="170"/>
      <c r="AE199" s="170">
        <f t="shared" si="126"/>
        <v>5387</v>
      </c>
      <c r="AF199" s="170">
        <v>5123</v>
      </c>
      <c r="AG199" s="170">
        <v>264</v>
      </c>
      <c r="AH199" s="170"/>
      <c r="AI199" s="170">
        <f t="shared" si="127"/>
        <v>2274</v>
      </c>
      <c r="AJ199" s="170">
        <v>2145</v>
      </c>
      <c r="AK199" s="170">
        <v>129</v>
      </c>
      <c r="AL199" s="170"/>
      <c r="AM199" s="170">
        <f t="shared" si="128"/>
        <v>3598</v>
      </c>
      <c r="AN199" s="170">
        <v>3320</v>
      </c>
      <c r="AO199" s="170">
        <v>278</v>
      </c>
    </row>
    <row r="200" spans="2:41" ht="14.25" customHeight="1">
      <c r="B200" s="174" t="s">
        <v>217</v>
      </c>
      <c r="C200" s="170">
        <f t="shared" si="119"/>
        <v>8087</v>
      </c>
      <c r="D200" s="170">
        <v>5237</v>
      </c>
      <c r="E200" s="170">
        <v>2850</v>
      </c>
      <c r="F200" s="170"/>
      <c r="G200" s="170">
        <f t="shared" si="120"/>
        <v>8094</v>
      </c>
      <c r="H200" s="170">
        <v>5854</v>
      </c>
      <c r="I200" s="170">
        <v>2240</v>
      </c>
      <c r="J200" s="170"/>
      <c r="K200" s="170">
        <f t="shared" si="121"/>
        <v>6767</v>
      </c>
      <c r="L200" s="170">
        <v>4832</v>
      </c>
      <c r="M200" s="170">
        <v>1935</v>
      </c>
      <c r="N200" s="170"/>
      <c r="O200" s="170">
        <f t="shared" si="122"/>
        <v>9660</v>
      </c>
      <c r="P200" s="170">
        <v>7495</v>
      </c>
      <c r="Q200" s="170">
        <v>2165</v>
      </c>
      <c r="R200" s="170"/>
      <c r="S200" s="170">
        <f t="shared" si="123"/>
        <v>10709</v>
      </c>
      <c r="T200" s="170">
        <v>8519</v>
      </c>
      <c r="U200" s="170">
        <v>2190</v>
      </c>
      <c r="V200" s="170"/>
      <c r="W200" s="170">
        <f t="shared" si="124"/>
        <v>9901</v>
      </c>
      <c r="X200" s="170">
        <v>8123</v>
      </c>
      <c r="Y200" s="170">
        <v>1778</v>
      </c>
      <c r="Z200" s="170"/>
      <c r="AA200" s="170">
        <f t="shared" si="125"/>
        <v>9821</v>
      </c>
      <c r="AB200" s="170">
        <v>8245</v>
      </c>
      <c r="AC200" s="170">
        <v>1576</v>
      </c>
      <c r="AD200" s="170"/>
      <c r="AE200" s="170">
        <f t="shared" si="126"/>
        <v>11301</v>
      </c>
      <c r="AF200" s="170">
        <v>9718</v>
      </c>
      <c r="AG200" s="170">
        <v>1583</v>
      </c>
      <c r="AH200" s="170"/>
      <c r="AI200" s="170">
        <f t="shared" si="127"/>
        <v>6245</v>
      </c>
      <c r="AJ200" s="170">
        <v>5419</v>
      </c>
      <c r="AK200" s="170">
        <v>826</v>
      </c>
      <c r="AL200" s="170"/>
      <c r="AM200" s="170">
        <f t="shared" si="128"/>
        <v>6140</v>
      </c>
      <c r="AN200" s="170">
        <v>4676</v>
      </c>
      <c r="AO200" s="170">
        <v>1464</v>
      </c>
    </row>
    <row r="201" spans="2:41" ht="14.25" customHeight="1">
      <c r="B201" s="174" t="s">
        <v>47</v>
      </c>
      <c r="C201" s="170">
        <f t="shared" si="119"/>
        <v>58041</v>
      </c>
      <c r="D201" s="170">
        <v>57594</v>
      </c>
      <c r="E201" s="170">
        <v>447</v>
      </c>
      <c r="F201" s="170"/>
      <c r="G201" s="170">
        <f t="shared" si="120"/>
        <v>40083</v>
      </c>
      <c r="H201" s="170">
        <v>39546</v>
      </c>
      <c r="I201" s="170">
        <v>537</v>
      </c>
      <c r="J201" s="170"/>
      <c r="K201" s="170">
        <f t="shared" si="121"/>
        <v>44498</v>
      </c>
      <c r="L201" s="170">
        <v>44075</v>
      </c>
      <c r="M201" s="170">
        <v>423</v>
      </c>
      <c r="N201" s="170"/>
      <c r="O201" s="170">
        <f t="shared" si="122"/>
        <v>61884</v>
      </c>
      <c r="P201" s="170">
        <v>61248</v>
      </c>
      <c r="Q201" s="170">
        <v>636</v>
      </c>
      <c r="R201" s="170"/>
      <c r="S201" s="170">
        <f t="shared" si="123"/>
        <v>75797</v>
      </c>
      <c r="T201" s="170">
        <v>75116</v>
      </c>
      <c r="U201" s="170">
        <v>681</v>
      </c>
      <c r="V201" s="170"/>
      <c r="W201" s="170">
        <f t="shared" si="124"/>
        <v>79857</v>
      </c>
      <c r="X201" s="170">
        <v>79171</v>
      </c>
      <c r="Y201" s="170">
        <v>686</v>
      </c>
      <c r="Z201" s="170"/>
      <c r="AA201" s="170">
        <f t="shared" si="125"/>
        <v>74989</v>
      </c>
      <c r="AB201" s="170">
        <v>74249</v>
      </c>
      <c r="AC201" s="170">
        <v>740</v>
      </c>
      <c r="AD201" s="170"/>
      <c r="AE201" s="170">
        <f t="shared" si="126"/>
        <v>70379</v>
      </c>
      <c r="AF201" s="170">
        <v>69753</v>
      </c>
      <c r="AG201" s="170">
        <v>626</v>
      </c>
      <c r="AH201" s="170"/>
      <c r="AI201" s="170">
        <f t="shared" si="127"/>
        <v>39759</v>
      </c>
      <c r="AJ201" s="170">
        <v>39387</v>
      </c>
      <c r="AK201" s="170">
        <v>372</v>
      </c>
      <c r="AL201" s="170"/>
      <c r="AM201" s="170">
        <f t="shared" si="128"/>
        <v>27561</v>
      </c>
      <c r="AN201" s="170">
        <v>27024</v>
      </c>
      <c r="AO201" s="170">
        <v>537</v>
      </c>
    </row>
    <row r="202" spans="2:41" ht="14.25" customHeight="1">
      <c r="B202" s="174" t="s">
        <v>48</v>
      </c>
      <c r="C202" s="170">
        <f t="shared" si="119"/>
        <v>48958</v>
      </c>
      <c r="D202" s="170">
        <v>44283</v>
      </c>
      <c r="E202" s="170">
        <v>4675</v>
      </c>
      <c r="F202" s="170"/>
      <c r="G202" s="170">
        <f t="shared" si="120"/>
        <v>16356</v>
      </c>
      <c r="H202" s="170">
        <v>12939</v>
      </c>
      <c r="I202" s="170">
        <v>3417</v>
      </c>
      <c r="J202" s="170"/>
      <c r="K202" s="170">
        <f t="shared" si="121"/>
        <v>26479</v>
      </c>
      <c r="L202" s="170">
        <v>23114</v>
      </c>
      <c r="M202" s="170">
        <v>3365</v>
      </c>
      <c r="N202" s="170"/>
      <c r="O202" s="170">
        <f t="shared" si="122"/>
        <v>29095</v>
      </c>
      <c r="P202" s="170">
        <v>22797</v>
      </c>
      <c r="Q202" s="170">
        <v>6298</v>
      </c>
      <c r="R202" s="170"/>
      <c r="S202" s="170">
        <f t="shared" si="123"/>
        <v>23422</v>
      </c>
      <c r="T202" s="170">
        <v>14291</v>
      </c>
      <c r="U202" s="170">
        <v>9131</v>
      </c>
      <c r="V202" s="170"/>
      <c r="W202" s="170">
        <f t="shared" si="124"/>
        <v>25788</v>
      </c>
      <c r="X202" s="170">
        <v>16335</v>
      </c>
      <c r="Y202" s="170">
        <v>9453</v>
      </c>
      <c r="Z202" s="170"/>
      <c r="AA202" s="170">
        <f t="shared" si="125"/>
        <v>13463</v>
      </c>
      <c r="AB202" s="170">
        <v>6959</v>
      </c>
      <c r="AC202" s="170">
        <v>6504</v>
      </c>
      <c r="AD202" s="170"/>
      <c r="AE202" s="170">
        <f t="shared" si="126"/>
        <v>17915</v>
      </c>
      <c r="AF202" s="170">
        <v>10167</v>
      </c>
      <c r="AG202" s="170">
        <v>7748</v>
      </c>
      <c r="AH202" s="170"/>
      <c r="AI202" s="170">
        <f t="shared" si="127"/>
        <v>6408</v>
      </c>
      <c r="AJ202" s="170">
        <v>2618</v>
      </c>
      <c r="AK202" s="170">
        <v>3790</v>
      </c>
      <c r="AL202" s="170"/>
      <c r="AM202" s="170">
        <f t="shared" si="128"/>
        <v>4559</v>
      </c>
      <c r="AN202" s="170">
        <v>1327</v>
      </c>
      <c r="AO202" s="170">
        <v>3232</v>
      </c>
    </row>
    <row r="203" spans="2:41" ht="14.25" customHeight="1">
      <c r="B203" s="174" t="s">
        <v>49</v>
      </c>
      <c r="C203" s="170">
        <f t="shared" si="119"/>
        <v>3318</v>
      </c>
      <c r="D203" s="170">
        <v>2817</v>
      </c>
      <c r="E203" s="170">
        <v>501</v>
      </c>
      <c r="F203" s="170"/>
      <c r="G203" s="170">
        <f t="shared" si="120"/>
        <v>2636</v>
      </c>
      <c r="H203" s="170">
        <v>2222</v>
      </c>
      <c r="I203" s="170">
        <v>414</v>
      </c>
      <c r="J203" s="170"/>
      <c r="K203" s="170">
        <f t="shared" si="121"/>
        <v>2469</v>
      </c>
      <c r="L203" s="170">
        <v>1993</v>
      </c>
      <c r="M203" s="170">
        <v>476</v>
      </c>
      <c r="N203" s="170"/>
      <c r="O203" s="170">
        <f t="shared" si="122"/>
        <v>1507</v>
      </c>
      <c r="P203" s="170">
        <v>1275</v>
      </c>
      <c r="Q203" s="170">
        <v>232</v>
      </c>
      <c r="R203" s="170"/>
      <c r="S203" s="170">
        <f t="shared" si="123"/>
        <v>1953</v>
      </c>
      <c r="T203" s="170">
        <v>1603</v>
      </c>
      <c r="U203" s="170">
        <v>350</v>
      </c>
      <c r="V203" s="170"/>
      <c r="W203" s="170">
        <f t="shared" si="124"/>
        <v>2080</v>
      </c>
      <c r="X203" s="170">
        <v>1743</v>
      </c>
      <c r="Y203" s="170">
        <v>337</v>
      </c>
      <c r="Z203" s="170"/>
      <c r="AA203" s="170">
        <f t="shared" si="125"/>
        <v>2253</v>
      </c>
      <c r="AB203" s="170">
        <v>1889</v>
      </c>
      <c r="AC203" s="170">
        <v>364</v>
      </c>
      <c r="AD203" s="170"/>
      <c r="AE203" s="170">
        <f t="shared" si="126"/>
        <v>2805</v>
      </c>
      <c r="AF203" s="170">
        <v>2513</v>
      </c>
      <c r="AG203" s="170">
        <v>292</v>
      </c>
      <c r="AH203" s="170"/>
      <c r="AI203" s="170">
        <f t="shared" si="127"/>
        <v>1105</v>
      </c>
      <c r="AJ203" s="170">
        <v>970</v>
      </c>
      <c r="AK203" s="170">
        <v>135</v>
      </c>
      <c r="AL203" s="170"/>
      <c r="AM203" s="170">
        <f t="shared" si="128"/>
        <v>987</v>
      </c>
      <c r="AN203" s="170">
        <v>708</v>
      </c>
      <c r="AO203" s="170">
        <v>279</v>
      </c>
    </row>
    <row r="204" spans="2:41" ht="14.25" customHeight="1">
      <c r="B204" s="174" t="s">
        <v>50</v>
      </c>
      <c r="C204" s="170">
        <f t="shared" si="119"/>
        <v>81665</v>
      </c>
      <c r="D204" s="170">
        <v>73054</v>
      </c>
      <c r="E204" s="170">
        <v>8611</v>
      </c>
      <c r="F204" s="170"/>
      <c r="G204" s="170">
        <f t="shared" si="120"/>
        <v>25528</v>
      </c>
      <c r="H204" s="170">
        <v>19666</v>
      </c>
      <c r="I204" s="170">
        <v>5862</v>
      </c>
      <c r="J204" s="170"/>
      <c r="K204" s="170">
        <f t="shared" si="121"/>
        <v>37361</v>
      </c>
      <c r="L204" s="170">
        <v>26642</v>
      </c>
      <c r="M204" s="170">
        <v>10719</v>
      </c>
      <c r="N204" s="170"/>
      <c r="O204" s="170">
        <f t="shared" si="122"/>
        <v>73363</v>
      </c>
      <c r="P204" s="170">
        <v>60875</v>
      </c>
      <c r="Q204" s="170">
        <v>12488</v>
      </c>
      <c r="R204" s="170"/>
      <c r="S204" s="170">
        <f t="shared" si="123"/>
        <v>65813</v>
      </c>
      <c r="T204" s="170">
        <v>51474</v>
      </c>
      <c r="U204" s="170">
        <v>14339</v>
      </c>
      <c r="V204" s="170"/>
      <c r="W204" s="170">
        <f t="shared" si="124"/>
        <v>59533</v>
      </c>
      <c r="X204" s="170">
        <v>44428</v>
      </c>
      <c r="Y204" s="170">
        <v>15105</v>
      </c>
      <c r="Z204" s="170"/>
      <c r="AA204" s="170">
        <f t="shared" si="125"/>
        <v>59443</v>
      </c>
      <c r="AB204" s="170">
        <v>43429</v>
      </c>
      <c r="AC204" s="170">
        <v>16014</v>
      </c>
      <c r="AD204" s="170"/>
      <c r="AE204" s="170">
        <f t="shared" si="126"/>
        <v>51239</v>
      </c>
      <c r="AF204" s="170">
        <v>40634</v>
      </c>
      <c r="AG204" s="170">
        <v>10605</v>
      </c>
      <c r="AH204" s="170"/>
      <c r="AI204" s="170">
        <f t="shared" si="127"/>
        <v>23272</v>
      </c>
      <c r="AJ204" s="170">
        <v>17929</v>
      </c>
      <c r="AK204" s="170">
        <v>5343</v>
      </c>
      <c r="AL204" s="170"/>
      <c r="AM204" s="170">
        <f t="shared" si="128"/>
        <v>28257</v>
      </c>
      <c r="AN204" s="170">
        <v>20444</v>
      </c>
      <c r="AO204" s="170">
        <v>7813</v>
      </c>
    </row>
    <row r="205" spans="2:41" ht="14.25" customHeight="1">
      <c r="B205" s="174" t="s">
        <v>219</v>
      </c>
      <c r="C205" s="170">
        <f t="shared" si="119"/>
        <v>4792</v>
      </c>
      <c r="D205" s="170">
        <v>4506</v>
      </c>
      <c r="E205" s="170">
        <v>286</v>
      </c>
      <c r="F205" s="170"/>
      <c r="G205" s="170">
        <f t="shared" si="120"/>
        <v>2735</v>
      </c>
      <c r="H205" s="170">
        <v>2407</v>
      </c>
      <c r="I205" s="170">
        <v>328</v>
      </c>
      <c r="J205" s="170"/>
      <c r="K205" s="170">
        <f t="shared" si="121"/>
        <v>2884</v>
      </c>
      <c r="L205" s="170">
        <v>2626</v>
      </c>
      <c r="M205" s="170">
        <v>258</v>
      </c>
      <c r="N205" s="170"/>
      <c r="O205" s="170">
        <f t="shared" si="122"/>
        <v>2354</v>
      </c>
      <c r="P205" s="170">
        <v>2110</v>
      </c>
      <c r="Q205" s="170">
        <v>244</v>
      </c>
      <c r="R205" s="170"/>
      <c r="S205" s="170">
        <f t="shared" si="123"/>
        <v>2405</v>
      </c>
      <c r="T205" s="170">
        <v>2198</v>
      </c>
      <c r="U205" s="170">
        <v>207</v>
      </c>
      <c r="V205" s="170"/>
      <c r="W205" s="170">
        <f t="shared" si="124"/>
        <v>2416</v>
      </c>
      <c r="X205" s="170">
        <v>2185</v>
      </c>
      <c r="Y205" s="170">
        <v>231</v>
      </c>
      <c r="Z205" s="170"/>
      <c r="AA205" s="170">
        <f t="shared" si="125"/>
        <v>2847</v>
      </c>
      <c r="AB205" s="170">
        <v>2607</v>
      </c>
      <c r="AC205" s="170">
        <v>240</v>
      </c>
      <c r="AD205" s="170"/>
      <c r="AE205" s="170">
        <f t="shared" si="126"/>
        <v>4169</v>
      </c>
      <c r="AF205" s="170">
        <v>3932</v>
      </c>
      <c r="AG205" s="170">
        <v>237</v>
      </c>
      <c r="AH205" s="170"/>
      <c r="AI205" s="170">
        <f t="shared" si="127"/>
        <v>1696</v>
      </c>
      <c r="AJ205" s="170">
        <v>1606</v>
      </c>
      <c r="AK205" s="170">
        <v>90</v>
      </c>
      <c r="AL205" s="170"/>
      <c r="AM205" s="170">
        <f t="shared" si="128"/>
        <v>1024</v>
      </c>
      <c r="AN205" s="170">
        <v>793</v>
      </c>
      <c r="AO205" s="170">
        <v>231</v>
      </c>
    </row>
    <row r="206" spans="2:41" ht="14.25" customHeight="1">
      <c r="B206" s="174" t="s">
        <v>51</v>
      </c>
      <c r="C206" s="170">
        <f t="shared" si="119"/>
        <v>68879</v>
      </c>
      <c r="D206" s="170">
        <v>64733</v>
      </c>
      <c r="E206" s="170">
        <v>4146</v>
      </c>
      <c r="F206" s="170"/>
      <c r="G206" s="170">
        <f t="shared" si="120"/>
        <v>42955</v>
      </c>
      <c r="H206" s="170">
        <v>36717</v>
      </c>
      <c r="I206" s="170">
        <v>6238</v>
      </c>
      <c r="J206" s="170"/>
      <c r="K206" s="170">
        <f t="shared" si="121"/>
        <v>56786</v>
      </c>
      <c r="L206" s="170">
        <v>52378</v>
      </c>
      <c r="M206" s="170">
        <v>4408</v>
      </c>
      <c r="N206" s="170"/>
      <c r="O206" s="170">
        <f t="shared" si="122"/>
        <v>61325</v>
      </c>
      <c r="P206" s="170">
        <v>55618</v>
      </c>
      <c r="Q206" s="170">
        <v>5707</v>
      </c>
      <c r="R206" s="170"/>
      <c r="S206" s="170">
        <f t="shared" si="123"/>
        <v>67372</v>
      </c>
      <c r="T206" s="170">
        <v>60845</v>
      </c>
      <c r="U206" s="170">
        <v>6527</v>
      </c>
      <c r="V206" s="170"/>
      <c r="W206" s="170">
        <f t="shared" si="124"/>
        <v>57383</v>
      </c>
      <c r="X206" s="170">
        <v>50973</v>
      </c>
      <c r="Y206" s="170">
        <v>6410</v>
      </c>
      <c r="Z206" s="170"/>
      <c r="AA206" s="170">
        <f t="shared" si="125"/>
        <v>56450</v>
      </c>
      <c r="AB206" s="170">
        <v>47262</v>
      </c>
      <c r="AC206" s="170">
        <v>9188</v>
      </c>
      <c r="AD206" s="170"/>
      <c r="AE206" s="170">
        <f t="shared" si="126"/>
        <v>55950</v>
      </c>
      <c r="AF206" s="170">
        <v>50471</v>
      </c>
      <c r="AG206" s="170">
        <v>5479</v>
      </c>
      <c r="AH206" s="170"/>
      <c r="AI206" s="170">
        <f t="shared" si="127"/>
        <v>29457</v>
      </c>
      <c r="AJ206" s="170">
        <v>27155</v>
      </c>
      <c r="AK206" s="170">
        <v>2302</v>
      </c>
      <c r="AL206" s="170"/>
      <c r="AM206" s="170">
        <f t="shared" si="128"/>
        <v>22703</v>
      </c>
      <c r="AN206" s="170">
        <v>19986</v>
      </c>
      <c r="AO206" s="170">
        <v>2717</v>
      </c>
    </row>
    <row r="207" spans="2:41" ht="14.25" customHeight="1">
      <c r="B207" s="174" t="s">
        <v>220</v>
      </c>
      <c r="C207" s="170">
        <f t="shared" si="119"/>
        <v>46104</v>
      </c>
      <c r="D207" s="170">
        <v>27609</v>
      </c>
      <c r="E207" s="170">
        <v>18495</v>
      </c>
      <c r="F207" s="170"/>
      <c r="G207" s="170">
        <f t="shared" si="120"/>
        <v>30052</v>
      </c>
      <c r="H207" s="170">
        <v>22926</v>
      </c>
      <c r="I207" s="170">
        <v>7126</v>
      </c>
      <c r="J207" s="170"/>
      <c r="K207" s="170">
        <f t="shared" si="121"/>
        <v>39857</v>
      </c>
      <c r="L207" s="170">
        <v>23970</v>
      </c>
      <c r="M207" s="170">
        <v>15887</v>
      </c>
      <c r="N207" s="170"/>
      <c r="O207" s="170">
        <f t="shared" si="122"/>
        <v>50217</v>
      </c>
      <c r="P207" s="170">
        <v>36966</v>
      </c>
      <c r="Q207" s="170">
        <v>13251</v>
      </c>
      <c r="R207" s="170"/>
      <c r="S207" s="170">
        <f t="shared" si="123"/>
        <v>64140</v>
      </c>
      <c r="T207" s="170">
        <v>45330</v>
      </c>
      <c r="U207" s="170">
        <v>18810</v>
      </c>
      <c r="V207" s="170"/>
      <c r="W207" s="170">
        <f t="shared" si="124"/>
        <v>48464</v>
      </c>
      <c r="X207" s="170">
        <v>31770</v>
      </c>
      <c r="Y207" s="170">
        <v>16694</v>
      </c>
      <c r="Z207" s="170"/>
      <c r="AA207" s="170">
        <f t="shared" si="125"/>
        <v>43603</v>
      </c>
      <c r="AB207" s="170">
        <v>28445</v>
      </c>
      <c r="AC207" s="170">
        <v>15158</v>
      </c>
      <c r="AD207" s="170"/>
      <c r="AE207" s="170">
        <f t="shared" si="126"/>
        <v>28559</v>
      </c>
      <c r="AF207" s="170">
        <v>22360</v>
      </c>
      <c r="AG207" s="170">
        <v>6199</v>
      </c>
      <c r="AH207" s="170"/>
      <c r="AI207" s="170">
        <f t="shared" si="127"/>
        <v>14209</v>
      </c>
      <c r="AJ207" s="170">
        <v>11782</v>
      </c>
      <c r="AK207" s="170">
        <v>2427</v>
      </c>
      <c r="AL207" s="170"/>
      <c r="AM207" s="170">
        <f t="shared" si="128"/>
        <v>12358</v>
      </c>
      <c r="AN207" s="170">
        <v>8559</v>
      </c>
      <c r="AO207" s="170">
        <v>3799</v>
      </c>
    </row>
    <row r="208" spans="2:41" ht="14.25" customHeight="1">
      <c r="B208" s="174" t="s">
        <v>52</v>
      </c>
      <c r="C208" s="170">
        <f t="shared" si="119"/>
        <v>39825</v>
      </c>
      <c r="D208" s="170">
        <v>36776</v>
      </c>
      <c r="E208" s="170">
        <v>3049</v>
      </c>
      <c r="F208" s="170"/>
      <c r="G208" s="170">
        <f t="shared" si="120"/>
        <v>31893</v>
      </c>
      <c r="H208" s="170">
        <v>28168</v>
      </c>
      <c r="I208" s="170">
        <v>3725</v>
      </c>
      <c r="J208" s="170"/>
      <c r="K208" s="170">
        <f t="shared" si="121"/>
        <v>34297</v>
      </c>
      <c r="L208" s="170">
        <v>30753</v>
      </c>
      <c r="M208" s="170">
        <v>3544</v>
      </c>
      <c r="N208" s="170"/>
      <c r="O208" s="170">
        <f t="shared" si="122"/>
        <v>54076</v>
      </c>
      <c r="P208" s="170">
        <v>49311</v>
      </c>
      <c r="Q208" s="170">
        <v>4765</v>
      </c>
      <c r="R208" s="170"/>
      <c r="S208" s="170">
        <f t="shared" si="123"/>
        <v>61741</v>
      </c>
      <c r="T208" s="170">
        <v>54411</v>
      </c>
      <c r="U208" s="170">
        <v>7330</v>
      </c>
      <c r="V208" s="170"/>
      <c r="W208" s="170">
        <f t="shared" si="124"/>
        <v>65255</v>
      </c>
      <c r="X208" s="170">
        <v>60309</v>
      </c>
      <c r="Y208" s="170">
        <v>4946</v>
      </c>
      <c r="Z208" s="170"/>
      <c r="AA208" s="170">
        <f t="shared" si="125"/>
        <v>43485</v>
      </c>
      <c r="AB208" s="170">
        <v>36518</v>
      </c>
      <c r="AC208" s="170">
        <v>6967</v>
      </c>
      <c r="AD208" s="170"/>
      <c r="AE208" s="170">
        <f t="shared" si="126"/>
        <v>36080</v>
      </c>
      <c r="AF208" s="170">
        <v>30035</v>
      </c>
      <c r="AG208" s="170">
        <v>6045</v>
      </c>
      <c r="AH208" s="170"/>
      <c r="AI208" s="170">
        <f t="shared" si="127"/>
        <v>23054</v>
      </c>
      <c r="AJ208" s="170">
        <v>20804</v>
      </c>
      <c r="AK208" s="170">
        <v>2250</v>
      </c>
      <c r="AL208" s="170"/>
      <c r="AM208" s="170">
        <f t="shared" si="128"/>
        <v>32052</v>
      </c>
      <c r="AN208" s="170">
        <v>28872</v>
      </c>
      <c r="AO208" s="170">
        <v>3180</v>
      </c>
    </row>
    <row r="209" spans="2:41" ht="14.25" customHeight="1">
      <c r="B209" s="174" t="s">
        <v>53</v>
      </c>
      <c r="C209" s="170">
        <f t="shared" si="119"/>
        <v>92113</v>
      </c>
      <c r="D209" s="170">
        <v>82190</v>
      </c>
      <c r="E209" s="170">
        <v>9923</v>
      </c>
      <c r="F209" s="170"/>
      <c r="G209" s="170">
        <f t="shared" si="120"/>
        <v>63288</v>
      </c>
      <c r="H209" s="170">
        <v>53564</v>
      </c>
      <c r="I209" s="170">
        <v>9724</v>
      </c>
      <c r="J209" s="170"/>
      <c r="K209" s="170">
        <f t="shared" si="121"/>
        <v>53418</v>
      </c>
      <c r="L209" s="170">
        <v>43171</v>
      </c>
      <c r="M209" s="170">
        <v>10247</v>
      </c>
      <c r="N209" s="170"/>
      <c r="O209" s="170">
        <f t="shared" si="122"/>
        <v>112026</v>
      </c>
      <c r="P209" s="170">
        <v>101025</v>
      </c>
      <c r="Q209" s="170">
        <v>11001</v>
      </c>
      <c r="R209" s="170"/>
      <c r="S209" s="170">
        <f t="shared" si="123"/>
        <v>135720</v>
      </c>
      <c r="T209" s="170">
        <v>120262</v>
      </c>
      <c r="U209" s="170">
        <v>15458</v>
      </c>
      <c r="V209" s="170"/>
      <c r="W209" s="170">
        <f t="shared" si="124"/>
        <v>103233</v>
      </c>
      <c r="X209" s="170">
        <v>89538</v>
      </c>
      <c r="Y209" s="170">
        <v>13695</v>
      </c>
      <c r="Z209" s="170"/>
      <c r="AA209" s="170">
        <f t="shared" si="125"/>
        <v>85510</v>
      </c>
      <c r="AB209" s="170">
        <v>72763</v>
      </c>
      <c r="AC209" s="170">
        <v>12747</v>
      </c>
      <c r="AD209" s="170"/>
      <c r="AE209" s="170">
        <f t="shared" si="126"/>
        <v>81428</v>
      </c>
      <c r="AF209" s="170">
        <v>70931</v>
      </c>
      <c r="AG209" s="170">
        <v>10497</v>
      </c>
      <c r="AH209" s="170"/>
      <c r="AI209" s="170">
        <f t="shared" si="127"/>
        <v>33114</v>
      </c>
      <c r="AJ209" s="170">
        <v>28068</v>
      </c>
      <c r="AK209" s="170">
        <v>5046</v>
      </c>
      <c r="AL209" s="170"/>
      <c r="AM209" s="170">
        <f t="shared" si="128"/>
        <v>41554</v>
      </c>
      <c r="AN209" s="170">
        <v>37179</v>
      </c>
      <c r="AO209" s="170">
        <v>4375</v>
      </c>
    </row>
    <row r="210" spans="2:41" ht="14.25" customHeight="1">
      <c r="B210" s="271" t="s">
        <v>221</v>
      </c>
      <c r="C210" s="272">
        <f t="shared" si="119"/>
        <v>1830814</v>
      </c>
      <c r="D210" s="272">
        <v>1762402</v>
      </c>
      <c r="E210" s="272">
        <v>68412</v>
      </c>
      <c r="F210" s="272"/>
      <c r="G210" s="272">
        <f t="shared" si="120"/>
        <v>943004</v>
      </c>
      <c r="H210" s="272">
        <v>906623</v>
      </c>
      <c r="I210" s="272">
        <v>36381</v>
      </c>
      <c r="J210" s="272"/>
      <c r="K210" s="272">
        <f t="shared" si="121"/>
        <v>1196099</v>
      </c>
      <c r="L210" s="272">
        <v>1130478</v>
      </c>
      <c r="M210" s="272">
        <v>65621</v>
      </c>
      <c r="N210" s="272"/>
      <c r="O210" s="272">
        <f t="shared" si="122"/>
        <v>1561585</v>
      </c>
      <c r="P210" s="272">
        <v>1479109</v>
      </c>
      <c r="Q210" s="272">
        <v>82476</v>
      </c>
      <c r="R210" s="272"/>
      <c r="S210" s="272">
        <f t="shared" si="123"/>
        <v>1489413</v>
      </c>
      <c r="T210" s="272">
        <v>1400179</v>
      </c>
      <c r="U210" s="272">
        <v>89234</v>
      </c>
      <c r="V210" s="272"/>
      <c r="W210" s="272">
        <f t="shared" si="124"/>
        <v>1469789</v>
      </c>
      <c r="X210" s="272">
        <v>1385744</v>
      </c>
      <c r="Y210" s="272">
        <v>84045</v>
      </c>
      <c r="Z210" s="272"/>
      <c r="AA210" s="272">
        <f t="shared" si="125"/>
        <v>1447321</v>
      </c>
      <c r="AB210" s="272">
        <v>1372420</v>
      </c>
      <c r="AC210" s="272">
        <v>74901</v>
      </c>
      <c r="AD210" s="272"/>
      <c r="AE210" s="272">
        <f t="shared" si="126"/>
        <v>1525693</v>
      </c>
      <c r="AF210" s="272">
        <v>1471148</v>
      </c>
      <c r="AG210" s="272">
        <v>54545</v>
      </c>
      <c r="AH210" s="272"/>
      <c r="AI210" s="272">
        <f t="shared" si="127"/>
        <v>989223</v>
      </c>
      <c r="AJ210" s="272">
        <v>960095</v>
      </c>
      <c r="AK210" s="272">
        <v>29128</v>
      </c>
      <c r="AL210" s="272"/>
      <c r="AM210" s="272">
        <f t="shared" si="128"/>
        <v>951387</v>
      </c>
      <c r="AN210" s="272">
        <v>910790</v>
      </c>
      <c r="AO210" s="272">
        <v>40597</v>
      </c>
    </row>
    <row r="211" spans="2:41" ht="14.25" customHeight="1">
      <c r="B211" s="174" t="s">
        <v>54</v>
      </c>
      <c r="C211" s="170">
        <f t="shared" si="119"/>
        <v>14023</v>
      </c>
      <c r="D211" s="170">
        <v>13017</v>
      </c>
      <c r="E211" s="170">
        <v>1006</v>
      </c>
      <c r="F211" s="170"/>
      <c r="G211" s="170">
        <f t="shared" si="120"/>
        <v>14991</v>
      </c>
      <c r="H211" s="170">
        <v>13641</v>
      </c>
      <c r="I211" s="170">
        <v>1350</v>
      </c>
      <c r="J211" s="170"/>
      <c r="K211" s="170">
        <f t="shared" si="121"/>
        <v>15358</v>
      </c>
      <c r="L211" s="170">
        <v>13243</v>
      </c>
      <c r="M211" s="170">
        <v>2115</v>
      </c>
      <c r="N211" s="170"/>
      <c r="O211" s="170">
        <f t="shared" si="122"/>
        <v>21786</v>
      </c>
      <c r="P211" s="170">
        <v>19656</v>
      </c>
      <c r="Q211" s="170">
        <v>2130</v>
      </c>
      <c r="R211" s="170"/>
      <c r="S211" s="170">
        <f t="shared" si="123"/>
        <v>21369</v>
      </c>
      <c r="T211" s="170">
        <v>19254</v>
      </c>
      <c r="U211" s="170">
        <v>2115</v>
      </c>
      <c r="V211" s="170"/>
      <c r="W211" s="170">
        <f t="shared" si="124"/>
        <v>21184</v>
      </c>
      <c r="X211" s="170">
        <v>19201</v>
      </c>
      <c r="Y211" s="170">
        <v>1983</v>
      </c>
      <c r="Z211" s="170"/>
      <c r="AA211" s="170">
        <f t="shared" si="125"/>
        <v>14923</v>
      </c>
      <c r="AB211" s="170">
        <v>12970</v>
      </c>
      <c r="AC211" s="170">
        <v>1953</v>
      </c>
      <c r="AD211" s="170"/>
      <c r="AE211" s="170">
        <f t="shared" si="126"/>
        <v>15192</v>
      </c>
      <c r="AF211" s="170">
        <v>12865</v>
      </c>
      <c r="AG211" s="170">
        <v>2327</v>
      </c>
      <c r="AH211" s="170"/>
      <c r="AI211" s="170">
        <f t="shared" si="127"/>
        <v>8724</v>
      </c>
      <c r="AJ211" s="170">
        <v>7598</v>
      </c>
      <c r="AK211" s="170">
        <v>1126</v>
      </c>
      <c r="AL211" s="170"/>
      <c r="AM211" s="170">
        <f t="shared" si="128"/>
        <v>8116</v>
      </c>
      <c r="AN211" s="170">
        <v>4900</v>
      </c>
      <c r="AO211" s="170">
        <v>3216</v>
      </c>
    </row>
    <row r="212" spans="2:41" ht="14.25" customHeight="1">
      <c r="B212" s="174" t="s">
        <v>222</v>
      </c>
      <c r="C212" s="170">
        <f t="shared" si="119"/>
        <v>24352</v>
      </c>
      <c r="D212" s="170">
        <v>23316</v>
      </c>
      <c r="E212" s="170">
        <v>1036</v>
      </c>
      <c r="F212" s="170"/>
      <c r="G212" s="170">
        <f t="shared" si="120"/>
        <v>20794</v>
      </c>
      <c r="H212" s="170">
        <v>20190</v>
      </c>
      <c r="I212" s="170">
        <v>604</v>
      </c>
      <c r="J212" s="170"/>
      <c r="K212" s="170">
        <f t="shared" si="121"/>
        <v>26762</v>
      </c>
      <c r="L212" s="170">
        <v>26284</v>
      </c>
      <c r="M212" s="170">
        <v>478</v>
      </c>
      <c r="N212" s="170"/>
      <c r="O212" s="170">
        <f t="shared" si="122"/>
        <v>34418</v>
      </c>
      <c r="P212" s="170">
        <v>34036</v>
      </c>
      <c r="Q212" s="170">
        <v>382</v>
      </c>
      <c r="R212" s="170"/>
      <c r="S212" s="170">
        <f t="shared" si="123"/>
        <v>36286</v>
      </c>
      <c r="T212" s="170">
        <v>35925</v>
      </c>
      <c r="U212" s="170">
        <v>361</v>
      </c>
      <c r="V212" s="170"/>
      <c r="W212" s="170">
        <f t="shared" si="124"/>
        <v>32016</v>
      </c>
      <c r="X212" s="170">
        <v>31681</v>
      </c>
      <c r="Y212" s="170">
        <v>335</v>
      </c>
      <c r="Z212" s="170"/>
      <c r="AA212" s="170">
        <f t="shared" si="125"/>
        <v>31742</v>
      </c>
      <c r="AB212" s="170">
        <v>31334</v>
      </c>
      <c r="AC212" s="170">
        <v>408</v>
      </c>
      <c r="AD212" s="170"/>
      <c r="AE212" s="170">
        <f t="shared" si="126"/>
        <v>34879</v>
      </c>
      <c r="AF212" s="170">
        <v>34528</v>
      </c>
      <c r="AG212" s="170">
        <v>351</v>
      </c>
      <c r="AH212" s="170"/>
      <c r="AI212" s="170">
        <f t="shared" si="127"/>
        <v>16009</v>
      </c>
      <c r="AJ212" s="170">
        <v>15874</v>
      </c>
      <c r="AK212" s="170">
        <v>135</v>
      </c>
      <c r="AL212" s="170"/>
      <c r="AM212" s="170">
        <f t="shared" si="128"/>
        <v>13845</v>
      </c>
      <c r="AN212" s="170">
        <v>13482</v>
      </c>
      <c r="AO212" s="170">
        <v>363</v>
      </c>
    </row>
    <row r="213" spans="2:41" ht="14.25" customHeight="1">
      <c r="B213" s="174" t="s">
        <v>218</v>
      </c>
      <c r="C213" s="170">
        <f t="shared" si="119"/>
        <v>61856</v>
      </c>
      <c r="D213" s="170">
        <v>50171</v>
      </c>
      <c r="E213" s="170">
        <v>11685</v>
      </c>
      <c r="F213" s="170"/>
      <c r="G213" s="170">
        <f t="shared" si="120"/>
        <v>82261</v>
      </c>
      <c r="H213" s="170">
        <v>60422</v>
      </c>
      <c r="I213" s="170">
        <v>21839</v>
      </c>
      <c r="J213" s="170"/>
      <c r="K213" s="170">
        <f t="shared" si="121"/>
        <v>111717</v>
      </c>
      <c r="L213" s="170">
        <v>68102</v>
      </c>
      <c r="M213" s="170">
        <v>43615</v>
      </c>
      <c r="N213" s="170"/>
      <c r="O213" s="170">
        <f t="shared" si="122"/>
        <v>138136</v>
      </c>
      <c r="P213" s="170">
        <v>93071</v>
      </c>
      <c r="Q213" s="170">
        <v>45065</v>
      </c>
      <c r="R213" s="170"/>
      <c r="S213" s="170">
        <f t="shared" si="123"/>
        <v>199781</v>
      </c>
      <c r="T213" s="170">
        <v>146442</v>
      </c>
      <c r="U213" s="170">
        <v>53339</v>
      </c>
      <c r="V213" s="170"/>
      <c r="W213" s="170">
        <f t="shared" si="124"/>
        <v>253226</v>
      </c>
      <c r="X213" s="170">
        <v>204972</v>
      </c>
      <c r="Y213" s="170">
        <v>48254</v>
      </c>
      <c r="Z213" s="170"/>
      <c r="AA213" s="170">
        <f t="shared" si="125"/>
        <v>189769</v>
      </c>
      <c r="AB213" s="170">
        <v>139827</v>
      </c>
      <c r="AC213" s="170">
        <v>49942</v>
      </c>
      <c r="AD213" s="170"/>
      <c r="AE213" s="170">
        <f t="shared" si="126"/>
        <v>138854</v>
      </c>
      <c r="AF213" s="170">
        <v>100668</v>
      </c>
      <c r="AG213" s="170">
        <v>38186</v>
      </c>
      <c r="AH213" s="170"/>
      <c r="AI213" s="170">
        <f t="shared" si="127"/>
        <v>80419</v>
      </c>
      <c r="AJ213" s="170">
        <v>61102</v>
      </c>
      <c r="AK213" s="170">
        <v>19317</v>
      </c>
      <c r="AL213" s="170"/>
      <c r="AM213" s="170">
        <f t="shared" si="128"/>
        <v>93219</v>
      </c>
      <c r="AN213" s="170">
        <v>75278</v>
      </c>
      <c r="AO213" s="170">
        <v>17941</v>
      </c>
    </row>
    <row r="214" spans="2:41" ht="14.25" customHeight="1">
      <c r="B214" s="174" t="s">
        <v>223</v>
      </c>
      <c r="C214" s="170">
        <f t="shared" si="119"/>
        <v>2430</v>
      </c>
      <c r="D214" s="170">
        <v>2135</v>
      </c>
      <c r="E214" s="170">
        <v>295</v>
      </c>
      <c r="F214" s="170"/>
      <c r="G214" s="170">
        <f t="shared" si="120"/>
        <v>2502</v>
      </c>
      <c r="H214" s="170">
        <v>2306</v>
      </c>
      <c r="I214" s="170">
        <v>196</v>
      </c>
      <c r="J214" s="170"/>
      <c r="K214" s="170">
        <f t="shared" si="121"/>
        <v>2078</v>
      </c>
      <c r="L214" s="170">
        <v>1873</v>
      </c>
      <c r="M214" s="170">
        <v>205</v>
      </c>
      <c r="N214" s="170"/>
      <c r="O214" s="170">
        <f t="shared" si="122"/>
        <v>2145</v>
      </c>
      <c r="P214" s="170">
        <v>2005</v>
      </c>
      <c r="Q214" s="170">
        <v>140</v>
      </c>
      <c r="R214" s="170"/>
      <c r="S214" s="170">
        <f t="shared" si="123"/>
        <v>2363</v>
      </c>
      <c r="T214" s="170">
        <v>2217</v>
      </c>
      <c r="U214" s="170">
        <v>146</v>
      </c>
      <c r="V214" s="170"/>
      <c r="W214" s="170">
        <f t="shared" si="124"/>
        <v>2014</v>
      </c>
      <c r="X214" s="170">
        <v>1860</v>
      </c>
      <c r="Y214" s="170">
        <v>154</v>
      </c>
      <c r="Z214" s="170"/>
      <c r="AA214" s="170">
        <f t="shared" si="125"/>
        <v>1985</v>
      </c>
      <c r="AB214" s="170">
        <v>1794</v>
      </c>
      <c r="AC214" s="170">
        <v>191</v>
      </c>
      <c r="AD214" s="170"/>
      <c r="AE214" s="170">
        <f t="shared" si="126"/>
        <v>2775</v>
      </c>
      <c r="AF214" s="170">
        <v>2635</v>
      </c>
      <c r="AG214" s="170">
        <v>140</v>
      </c>
      <c r="AH214" s="170"/>
      <c r="AI214" s="170">
        <f t="shared" si="127"/>
        <v>1222</v>
      </c>
      <c r="AJ214" s="170">
        <v>1174</v>
      </c>
      <c r="AK214" s="170">
        <v>48</v>
      </c>
      <c r="AL214" s="170"/>
      <c r="AM214" s="170">
        <f t="shared" si="128"/>
        <v>716</v>
      </c>
      <c r="AN214" s="170">
        <v>636</v>
      </c>
      <c r="AO214" s="170">
        <v>80</v>
      </c>
    </row>
    <row r="215" spans="2:41" ht="14.25" customHeight="1">
      <c r="B215" s="176" t="s">
        <v>225</v>
      </c>
      <c r="C215" s="170">
        <f t="shared" si="119"/>
        <v>3974</v>
      </c>
      <c r="D215" s="170">
        <v>3721</v>
      </c>
      <c r="E215" s="170">
        <v>253</v>
      </c>
      <c r="F215" s="170"/>
      <c r="G215" s="170">
        <f t="shared" si="120"/>
        <v>3334</v>
      </c>
      <c r="H215" s="170">
        <v>3086</v>
      </c>
      <c r="I215" s="170">
        <v>248</v>
      </c>
      <c r="J215" s="170"/>
      <c r="K215" s="170">
        <f t="shared" si="121"/>
        <v>2629</v>
      </c>
      <c r="L215" s="170">
        <v>2405</v>
      </c>
      <c r="M215" s="170">
        <v>224</v>
      </c>
      <c r="N215" s="170"/>
      <c r="O215" s="170">
        <f t="shared" si="122"/>
        <v>2253</v>
      </c>
      <c r="P215" s="170">
        <v>2080</v>
      </c>
      <c r="Q215" s="170">
        <v>173</v>
      </c>
      <c r="R215" s="170"/>
      <c r="S215" s="170">
        <f t="shared" si="123"/>
        <v>2545</v>
      </c>
      <c r="T215" s="170">
        <v>2339</v>
      </c>
      <c r="U215" s="170">
        <v>206</v>
      </c>
      <c r="V215" s="170"/>
      <c r="W215" s="170">
        <f t="shared" si="124"/>
        <v>2420</v>
      </c>
      <c r="X215" s="170">
        <v>2265</v>
      </c>
      <c r="Y215" s="170">
        <v>155</v>
      </c>
      <c r="Z215" s="170"/>
      <c r="AA215" s="170">
        <f t="shared" si="125"/>
        <v>2583</v>
      </c>
      <c r="AB215" s="170">
        <v>2398</v>
      </c>
      <c r="AC215" s="170">
        <v>185</v>
      </c>
      <c r="AD215" s="170"/>
      <c r="AE215" s="170">
        <f t="shared" si="126"/>
        <v>3409</v>
      </c>
      <c r="AF215" s="170">
        <v>3229</v>
      </c>
      <c r="AG215" s="170">
        <v>180</v>
      </c>
      <c r="AH215" s="170"/>
      <c r="AI215" s="170">
        <f t="shared" si="127"/>
        <v>1185</v>
      </c>
      <c r="AJ215" s="170">
        <v>1126</v>
      </c>
      <c r="AK215" s="170">
        <v>59</v>
      </c>
      <c r="AL215" s="170"/>
      <c r="AM215" s="170">
        <f t="shared" si="128"/>
        <v>1193</v>
      </c>
      <c r="AN215" s="170">
        <v>1080</v>
      </c>
      <c r="AO215" s="170">
        <v>113</v>
      </c>
    </row>
    <row r="216" spans="2:41" ht="14.25" customHeight="1">
      <c r="B216" s="174" t="s">
        <v>224</v>
      </c>
      <c r="C216" s="170">
        <f t="shared" si="119"/>
        <v>7109</v>
      </c>
      <c r="D216" s="170">
        <v>6827</v>
      </c>
      <c r="E216" s="170">
        <v>282</v>
      </c>
      <c r="F216" s="170"/>
      <c r="G216" s="170">
        <f t="shared" si="120"/>
        <v>4769</v>
      </c>
      <c r="H216" s="170">
        <v>4439</v>
      </c>
      <c r="I216" s="170">
        <v>330</v>
      </c>
      <c r="J216" s="170"/>
      <c r="K216" s="170">
        <f t="shared" si="121"/>
        <v>4297</v>
      </c>
      <c r="L216" s="170">
        <v>4007</v>
      </c>
      <c r="M216" s="170">
        <v>290</v>
      </c>
      <c r="N216" s="170"/>
      <c r="O216" s="170">
        <f t="shared" si="122"/>
        <v>3720</v>
      </c>
      <c r="P216" s="170">
        <v>3373</v>
      </c>
      <c r="Q216" s="170">
        <v>347</v>
      </c>
      <c r="R216" s="170"/>
      <c r="S216" s="170">
        <f t="shared" si="123"/>
        <v>4039</v>
      </c>
      <c r="T216" s="170">
        <v>3722</v>
      </c>
      <c r="U216" s="170">
        <v>317</v>
      </c>
      <c r="V216" s="170"/>
      <c r="W216" s="170">
        <f t="shared" si="124"/>
        <v>3849</v>
      </c>
      <c r="X216" s="170">
        <v>3457</v>
      </c>
      <c r="Y216" s="170">
        <v>392</v>
      </c>
      <c r="Z216" s="170"/>
      <c r="AA216" s="170">
        <f t="shared" si="125"/>
        <v>4027</v>
      </c>
      <c r="AB216" s="170">
        <v>3656</v>
      </c>
      <c r="AC216" s="170">
        <v>371</v>
      </c>
      <c r="AD216" s="170"/>
      <c r="AE216" s="170">
        <f t="shared" si="126"/>
        <v>5240</v>
      </c>
      <c r="AF216" s="170">
        <v>4951</v>
      </c>
      <c r="AG216" s="170">
        <v>289</v>
      </c>
      <c r="AH216" s="170"/>
      <c r="AI216" s="170">
        <f t="shared" si="127"/>
        <v>1997</v>
      </c>
      <c r="AJ216" s="170">
        <v>1850</v>
      </c>
      <c r="AK216" s="170">
        <v>147</v>
      </c>
      <c r="AL216" s="170"/>
      <c r="AM216" s="170">
        <f t="shared" si="128"/>
        <v>1605</v>
      </c>
      <c r="AN216" s="170">
        <v>1313</v>
      </c>
      <c r="AO216" s="170">
        <v>292</v>
      </c>
    </row>
    <row r="217" spans="2:41" ht="14.25" customHeight="1">
      <c r="B217" s="174" t="s">
        <v>226</v>
      </c>
      <c r="C217" s="170">
        <f t="shared" si="119"/>
        <v>61066</v>
      </c>
      <c r="D217" s="170">
        <v>57889</v>
      </c>
      <c r="E217" s="170">
        <v>3177</v>
      </c>
      <c r="F217" s="170"/>
      <c r="G217" s="170">
        <f t="shared" si="120"/>
        <v>41139</v>
      </c>
      <c r="H217" s="170">
        <v>39206</v>
      </c>
      <c r="I217" s="170">
        <v>1933</v>
      </c>
      <c r="J217" s="170"/>
      <c r="K217" s="170">
        <f t="shared" si="121"/>
        <v>25640</v>
      </c>
      <c r="L217" s="170">
        <v>24023</v>
      </c>
      <c r="M217" s="170">
        <v>1617</v>
      </c>
      <c r="N217" s="170"/>
      <c r="O217" s="170">
        <f t="shared" si="122"/>
        <v>28628</v>
      </c>
      <c r="P217" s="170">
        <v>27310</v>
      </c>
      <c r="Q217" s="170">
        <v>1318</v>
      </c>
      <c r="R217" s="170"/>
      <c r="S217" s="170">
        <f t="shared" si="123"/>
        <v>33581</v>
      </c>
      <c r="T217" s="170">
        <v>32225</v>
      </c>
      <c r="U217" s="170">
        <v>1356</v>
      </c>
      <c r="V217" s="170"/>
      <c r="W217" s="170">
        <f t="shared" si="124"/>
        <v>29387</v>
      </c>
      <c r="X217" s="170">
        <v>28140</v>
      </c>
      <c r="Y217" s="170">
        <v>1247</v>
      </c>
      <c r="Z217" s="170"/>
      <c r="AA217" s="170">
        <f t="shared" si="125"/>
        <v>28338</v>
      </c>
      <c r="AB217" s="170">
        <v>26937</v>
      </c>
      <c r="AC217" s="170">
        <v>1401</v>
      </c>
      <c r="AD217" s="170"/>
      <c r="AE217" s="170">
        <f t="shared" si="126"/>
        <v>40038</v>
      </c>
      <c r="AF217" s="170">
        <v>38798</v>
      </c>
      <c r="AG217" s="170">
        <v>1240</v>
      </c>
      <c r="AH217" s="170"/>
      <c r="AI217" s="170">
        <f t="shared" si="127"/>
        <v>18709</v>
      </c>
      <c r="AJ217" s="170">
        <v>18241</v>
      </c>
      <c r="AK217" s="170">
        <v>468</v>
      </c>
      <c r="AL217" s="170"/>
      <c r="AM217" s="170">
        <f t="shared" si="128"/>
        <v>9476</v>
      </c>
      <c r="AN217" s="170">
        <v>8683</v>
      </c>
      <c r="AO217" s="170">
        <v>793</v>
      </c>
    </row>
    <row r="218" spans="2:41" ht="6.75" customHeight="1">
      <c r="B218" s="174"/>
      <c r="C218" s="165"/>
      <c r="D218" s="165"/>
      <c r="E218" s="165"/>
      <c r="F218" s="165"/>
      <c r="G218" s="165"/>
      <c r="H218" s="165"/>
      <c r="I218" s="165"/>
      <c r="J218" s="165"/>
      <c r="K218" s="165"/>
      <c r="L218" s="165"/>
      <c r="M218" s="165"/>
      <c r="N218" s="165"/>
      <c r="O218" s="165"/>
      <c r="P218" s="165"/>
      <c r="Q218" s="165"/>
      <c r="R218" s="165"/>
      <c r="S218" s="165"/>
      <c r="T218" s="165"/>
      <c r="U218" s="165"/>
      <c r="V218" s="165"/>
      <c r="W218" s="165"/>
      <c r="X218" s="165"/>
      <c r="Y218" s="165"/>
      <c r="Z218" s="165"/>
      <c r="AA218" s="165"/>
      <c r="AB218" s="165"/>
      <c r="AC218" s="165"/>
      <c r="AD218" s="165"/>
      <c r="AE218" s="165"/>
      <c r="AF218" s="165"/>
      <c r="AG218" s="165"/>
      <c r="AH218" s="165"/>
      <c r="AI218" s="165"/>
      <c r="AJ218" s="165"/>
      <c r="AK218" s="165"/>
      <c r="AL218" s="165"/>
      <c r="AM218" s="165"/>
      <c r="AN218" s="165"/>
      <c r="AO218" s="165"/>
    </row>
    <row r="219" spans="2:41" ht="15" customHeight="1">
      <c r="B219" s="177" t="s">
        <v>72</v>
      </c>
      <c r="C219" s="164">
        <f>SUM(C220:C238)</f>
        <v>55606</v>
      </c>
      <c r="D219" s="164">
        <f t="shared" ref="D219:E219" si="129">SUM(D220:D238)</f>
        <v>52835</v>
      </c>
      <c r="E219" s="164">
        <f t="shared" si="129"/>
        <v>2771</v>
      </c>
      <c r="F219" s="164"/>
      <c r="G219" s="164">
        <f>SUM(G220:G238)</f>
        <v>50182</v>
      </c>
      <c r="H219" s="164">
        <f t="shared" ref="H219" si="130">SUM(H220:H238)</f>
        <v>47674</v>
      </c>
      <c r="I219" s="164">
        <f t="shared" ref="I219" si="131">SUM(I220:I238)</f>
        <v>2508</v>
      </c>
      <c r="J219" s="164"/>
      <c r="K219" s="164">
        <f>SUM(K220:K238)</f>
        <v>49926</v>
      </c>
      <c r="L219" s="164">
        <f t="shared" ref="L219" si="132">SUM(L220:L238)</f>
        <v>47774</v>
      </c>
      <c r="M219" s="164">
        <f t="shared" ref="M219" si="133">SUM(M220:M238)</f>
        <v>2152</v>
      </c>
      <c r="N219" s="164"/>
      <c r="O219" s="164">
        <f>SUM(O220:O238)</f>
        <v>63192</v>
      </c>
      <c r="P219" s="164">
        <f t="shared" ref="P219" si="134">SUM(P220:P238)</f>
        <v>60960</v>
      </c>
      <c r="Q219" s="164">
        <f t="shared" ref="Q219" si="135">SUM(Q220:Q238)</f>
        <v>2232</v>
      </c>
      <c r="R219" s="164"/>
      <c r="S219" s="164">
        <f>SUM(S220:S238)</f>
        <v>71127</v>
      </c>
      <c r="T219" s="164">
        <f t="shared" ref="T219" si="136">SUM(T220:T238)</f>
        <v>69300</v>
      </c>
      <c r="U219" s="164">
        <f t="shared" ref="U219" si="137">SUM(U220:U238)</f>
        <v>1827</v>
      </c>
      <c r="V219" s="164"/>
      <c r="W219" s="164">
        <f>SUM(W220:W238)</f>
        <v>67908</v>
      </c>
      <c r="X219" s="164">
        <f t="shared" ref="X219" si="138">SUM(X220:X238)</f>
        <v>66142</v>
      </c>
      <c r="Y219" s="164">
        <f t="shared" ref="Y219" si="139">SUM(Y220:Y238)</f>
        <v>1766</v>
      </c>
      <c r="Z219" s="164"/>
      <c r="AA219" s="164">
        <f>SUM(AA220:AA238)</f>
        <v>65544</v>
      </c>
      <c r="AB219" s="164">
        <f t="shared" ref="AB219" si="140">SUM(AB220:AB238)</f>
        <v>63607</v>
      </c>
      <c r="AC219" s="164">
        <f t="shared" ref="AC219" si="141">SUM(AC220:AC238)</f>
        <v>1937</v>
      </c>
      <c r="AD219" s="164"/>
      <c r="AE219" s="164">
        <f>SUM(AE220:AE238)</f>
        <v>64881</v>
      </c>
      <c r="AF219" s="164">
        <f t="shared" ref="AF219" si="142">SUM(AF220:AF238)</f>
        <v>63264</v>
      </c>
      <c r="AG219" s="164">
        <f t="shared" ref="AG219" si="143">SUM(AG220:AG238)</f>
        <v>1617</v>
      </c>
      <c r="AH219" s="164"/>
      <c r="AI219" s="164">
        <f>SUM(AI220:AI238)</f>
        <v>31454</v>
      </c>
      <c r="AJ219" s="164">
        <f t="shared" ref="AJ219" si="144">SUM(AJ220:AJ238)</f>
        <v>30387</v>
      </c>
      <c r="AK219" s="164">
        <f t="shared" ref="AK219" si="145">SUM(AK220:AK238)</f>
        <v>1067</v>
      </c>
      <c r="AL219" s="164"/>
      <c r="AM219" s="164">
        <f>SUM(AM220:AM238)</f>
        <v>19183</v>
      </c>
      <c r="AN219" s="164">
        <f t="shared" ref="AN219" si="146">SUM(AN220:AN238)</f>
        <v>17888</v>
      </c>
      <c r="AO219" s="164">
        <f t="shared" ref="AO219" si="147">SUM(AO220:AO238)</f>
        <v>1295</v>
      </c>
    </row>
    <row r="220" spans="2:41" ht="15" customHeight="1">
      <c r="B220" s="174" t="s">
        <v>55</v>
      </c>
      <c r="C220" s="170">
        <f t="shared" ref="C220:C238" si="148">D220+E220</f>
        <v>32051</v>
      </c>
      <c r="D220" s="170">
        <v>31145</v>
      </c>
      <c r="E220" s="170">
        <v>906</v>
      </c>
      <c r="F220" s="170"/>
      <c r="G220" s="170">
        <f t="shared" ref="G220:G238" si="149">H220+I220</f>
        <v>30358</v>
      </c>
      <c r="H220" s="170">
        <v>29449</v>
      </c>
      <c r="I220" s="170">
        <v>909</v>
      </c>
      <c r="J220" s="170"/>
      <c r="K220" s="170">
        <f t="shared" ref="K220:K238" si="150">L220+M220</f>
        <v>33803</v>
      </c>
      <c r="L220" s="170">
        <v>33114</v>
      </c>
      <c r="M220" s="170">
        <v>689</v>
      </c>
      <c r="N220" s="170"/>
      <c r="O220" s="170">
        <f t="shared" ref="O220:O238" si="151">P220+Q220</f>
        <v>41224</v>
      </c>
      <c r="P220" s="170">
        <v>40290</v>
      </c>
      <c r="Q220" s="170">
        <v>934</v>
      </c>
      <c r="R220" s="170"/>
      <c r="S220" s="170">
        <f t="shared" ref="S220:S238" si="152">T220+U220</f>
        <v>47888</v>
      </c>
      <c r="T220" s="170">
        <v>47083</v>
      </c>
      <c r="U220" s="170">
        <v>805</v>
      </c>
      <c r="V220" s="170"/>
      <c r="W220" s="170">
        <f t="shared" ref="W220:W238" si="153">X220+Y220</f>
        <v>48196</v>
      </c>
      <c r="X220" s="170">
        <v>47454</v>
      </c>
      <c r="Y220" s="170">
        <v>742</v>
      </c>
      <c r="Z220" s="170"/>
      <c r="AA220" s="170">
        <f t="shared" ref="AA220:AA238" si="154">AB220+AC220</f>
        <v>46696</v>
      </c>
      <c r="AB220" s="170">
        <v>45778</v>
      </c>
      <c r="AC220" s="170">
        <v>918</v>
      </c>
      <c r="AD220" s="170"/>
      <c r="AE220" s="170">
        <f t="shared" ref="AE220:AE238" si="155">AF220+AG220</f>
        <v>45390</v>
      </c>
      <c r="AF220" s="170">
        <v>44681</v>
      </c>
      <c r="AG220" s="170">
        <v>709</v>
      </c>
      <c r="AH220" s="170"/>
      <c r="AI220" s="170">
        <f t="shared" ref="AI220:AI238" si="156">AJ220+AK220</f>
        <v>22479</v>
      </c>
      <c r="AJ220" s="170">
        <v>22005</v>
      </c>
      <c r="AK220" s="170">
        <v>474</v>
      </c>
      <c r="AL220" s="170"/>
      <c r="AM220" s="170">
        <f t="shared" ref="AM220:AM238" si="157">AN220+AO220</f>
        <v>14743</v>
      </c>
      <c r="AN220" s="170">
        <v>14238</v>
      </c>
      <c r="AO220" s="170">
        <v>505</v>
      </c>
    </row>
    <row r="221" spans="2:41" ht="15" customHeight="1">
      <c r="B221" s="174" t="s">
        <v>234</v>
      </c>
      <c r="C221" s="170">
        <f t="shared" si="148"/>
        <v>18</v>
      </c>
      <c r="D221" s="170">
        <v>16</v>
      </c>
      <c r="E221" s="170">
        <v>2</v>
      </c>
      <c r="F221" s="170"/>
      <c r="G221" s="170">
        <f t="shared" si="149"/>
        <v>14</v>
      </c>
      <c r="H221" s="170">
        <v>12</v>
      </c>
      <c r="I221" s="170">
        <v>2</v>
      </c>
      <c r="J221" s="170"/>
      <c r="K221" s="170">
        <f t="shared" si="150"/>
        <v>3</v>
      </c>
      <c r="L221" s="170">
        <v>3</v>
      </c>
      <c r="M221" s="170">
        <v>0</v>
      </c>
      <c r="N221" s="170"/>
      <c r="O221" s="170">
        <f t="shared" si="151"/>
        <v>5</v>
      </c>
      <c r="P221" s="170">
        <v>5</v>
      </c>
      <c r="Q221" s="170">
        <v>0</v>
      </c>
      <c r="R221" s="170"/>
      <c r="S221" s="170">
        <f t="shared" si="152"/>
        <v>27</v>
      </c>
      <c r="T221" s="170">
        <v>24</v>
      </c>
      <c r="U221" s="170">
        <v>3</v>
      </c>
      <c r="V221" s="170"/>
      <c r="W221" s="170">
        <f t="shared" si="153"/>
        <v>22</v>
      </c>
      <c r="X221" s="170">
        <v>22</v>
      </c>
      <c r="Y221" s="170">
        <v>0</v>
      </c>
      <c r="Z221" s="170"/>
      <c r="AA221" s="170">
        <f t="shared" si="154"/>
        <v>25</v>
      </c>
      <c r="AB221" s="170">
        <v>24</v>
      </c>
      <c r="AC221" s="170">
        <v>1</v>
      </c>
      <c r="AD221" s="170"/>
      <c r="AE221" s="170">
        <f t="shared" si="155"/>
        <v>26</v>
      </c>
      <c r="AF221" s="170">
        <v>24</v>
      </c>
      <c r="AG221" s="170">
        <v>2</v>
      </c>
      <c r="AH221" s="170"/>
      <c r="AI221" s="170">
        <f t="shared" si="156"/>
        <v>8</v>
      </c>
      <c r="AJ221" s="170">
        <v>7</v>
      </c>
      <c r="AK221" s="170">
        <v>1</v>
      </c>
      <c r="AL221" s="170"/>
      <c r="AM221" s="170">
        <f t="shared" si="157"/>
        <v>13</v>
      </c>
      <c r="AN221" s="170">
        <v>11</v>
      </c>
      <c r="AO221" s="170">
        <v>2</v>
      </c>
    </row>
    <row r="222" spans="2:41" ht="15" customHeight="1">
      <c r="B222" s="174" t="s">
        <v>232</v>
      </c>
      <c r="C222" s="170">
        <f t="shared" si="148"/>
        <v>6135</v>
      </c>
      <c r="D222" s="170">
        <v>4946</v>
      </c>
      <c r="E222" s="170">
        <v>1189</v>
      </c>
      <c r="F222" s="170"/>
      <c r="G222" s="170">
        <f t="shared" si="149"/>
        <v>5276</v>
      </c>
      <c r="H222" s="170">
        <v>4270</v>
      </c>
      <c r="I222" s="170">
        <v>1006</v>
      </c>
      <c r="J222" s="170"/>
      <c r="K222" s="170">
        <f t="shared" si="150"/>
        <v>4439</v>
      </c>
      <c r="L222" s="170">
        <v>3468</v>
      </c>
      <c r="M222" s="170">
        <v>971</v>
      </c>
      <c r="N222" s="170"/>
      <c r="O222" s="170">
        <f t="shared" si="151"/>
        <v>5491</v>
      </c>
      <c r="P222" s="170">
        <v>4742</v>
      </c>
      <c r="Q222" s="170">
        <v>749</v>
      </c>
      <c r="R222" s="170"/>
      <c r="S222" s="170">
        <f t="shared" si="152"/>
        <v>5498</v>
      </c>
      <c r="T222" s="170">
        <v>4881</v>
      </c>
      <c r="U222" s="170">
        <v>617</v>
      </c>
      <c r="V222" s="170"/>
      <c r="W222" s="170">
        <f t="shared" si="153"/>
        <v>4608</v>
      </c>
      <c r="X222" s="170">
        <v>4000</v>
      </c>
      <c r="Y222" s="170">
        <v>608</v>
      </c>
      <c r="Z222" s="170"/>
      <c r="AA222" s="170">
        <f t="shared" si="154"/>
        <v>4472</v>
      </c>
      <c r="AB222" s="170">
        <v>3845</v>
      </c>
      <c r="AC222" s="170">
        <v>627</v>
      </c>
      <c r="AD222" s="170"/>
      <c r="AE222" s="170">
        <f t="shared" si="155"/>
        <v>3905</v>
      </c>
      <c r="AF222" s="170">
        <v>3343</v>
      </c>
      <c r="AG222" s="170">
        <v>562</v>
      </c>
      <c r="AH222" s="170"/>
      <c r="AI222" s="170">
        <f t="shared" si="156"/>
        <v>1720</v>
      </c>
      <c r="AJ222" s="170">
        <v>1319</v>
      </c>
      <c r="AK222" s="170">
        <v>401</v>
      </c>
      <c r="AL222" s="170"/>
      <c r="AM222" s="170">
        <f t="shared" si="157"/>
        <v>863</v>
      </c>
      <c r="AN222" s="170">
        <v>341</v>
      </c>
      <c r="AO222" s="170">
        <v>522</v>
      </c>
    </row>
    <row r="223" spans="2:41" ht="15" customHeight="1">
      <c r="B223" s="174" t="s">
        <v>233</v>
      </c>
      <c r="C223" s="170">
        <f t="shared" si="148"/>
        <v>58</v>
      </c>
      <c r="D223" s="170">
        <v>57</v>
      </c>
      <c r="E223" s="170">
        <v>1</v>
      </c>
      <c r="F223" s="170"/>
      <c r="G223" s="170">
        <f t="shared" si="149"/>
        <v>65</v>
      </c>
      <c r="H223" s="170">
        <v>62</v>
      </c>
      <c r="I223" s="170">
        <v>3</v>
      </c>
      <c r="J223" s="170"/>
      <c r="K223" s="170">
        <f t="shared" si="150"/>
        <v>86</v>
      </c>
      <c r="L223" s="170">
        <v>67</v>
      </c>
      <c r="M223" s="170">
        <v>19</v>
      </c>
      <c r="N223" s="170"/>
      <c r="O223" s="170">
        <f t="shared" si="151"/>
        <v>78</v>
      </c>
      <c r="P223" s="170">
        <v>57</v>
      </c>
      <c r="Q223" s="170">
        <v>21</v>
      </c>
      <c r="R223" s="170"/>
      <c r="S223" s="170">
        <f t="shared" si="152"/>
        <v>58</v>
      </c>
      <c r="T223" s="170">
        <v>47</v>
      </c>
      <c r="U223" s="170">
        <v>11</v>
      </c>
      <c r="V223" s="170"/>
      <c r="W223" s="170">
        <f t="shared" si="153"/>
        <v>60</v>
      </c>
      <c r="X223" s="170">
        <v>50</v>
      </c>
      <c r="Y223" s="170">
        <v>10</v>
      </c>
      <c r="Z223" s="170"/>
      <c r="AA223" s="170">
        <f t="shared" si="154"/>
        <v>74</v>
      </c>
      <c r="AB223" s="170">
        <v>66</v>
      </c>
      <c r="AC223" s="170">
        <v>8</v>
      </c>
      <c r="AD223" s="170"/>
      <c r="AE223" s="170">
        <f t="shared" si="155"/>
        <v>89</v>
      </c>
      <c r="AF223" s="170">
        <v>86</v>
      </c>
      <c r="AG223" s="170">
        <v>3</v>
      </c>
      <c r="AH223" s="170"/>
      <c r="AI223" s="170">
        <f t="shared" si="156"/>
        <v>31</v>
      </c>
      <c r="AJ223" s="170">
        <v>30</v>
      </c>
      <c r="AK223" s="170">
        <v>1</v>
      </c>
      <c r="AL223" s="170"/>
      <c r="AM223" s="170">
        <f t="shared" si="157"/>
        <v>18</v>
      </c>
      <c r="AN223" s="170">
        <v>17</v>
      </c>
      <c r="AO223" s="170">
        <v>1</v>
      </c>
    </row>
    <row r="224" spans="2:41" ht="15" customHeight="1">
      <c r="B224" s="174" t="s">
        <v>237</v>
      </c>
      <c r="C224" s="170">
        <f t="shared" si="148"/>
        <v>94</v>
      </c>
      <c r="D224" s="170">
        <v>88</v>
      </c>
      <c r="E224" s="170">
        <v>6</v>
      </c>
      <c r="F224" s="170"/>
      <c r="G224" s="170">
        <f t="shared" si="149"/>
        <v>106</v>
      </c>
      <c r="H224" s="170">
        <v>106</v>
      </c>
      <c r="I224" s="170">
        <v>0</v>
      </c>
      <c r="J224" s="170"/>
      <c r="K224" s="170">
        <f t="shared" si="150"/>
        <v>192</v>
      </c>
      <c r="L224" s="170">
        <v>191</v>
      </c>
      <c r="M224" s="170">
        <v>1</v>
      </c>
      <c r="N224" s="170"/>
      <c r="O224" s="170">
        <f t="shared" si="151"/>
        <v>167</v>
      </c>
      <c r="P224" s="170">
        <v>167</v>
      </c>
      <c r="Q224" s="170">
        <v>0</v>
      </c>
      <c r="R224" s="170"/>
      <c r="S224" s="170">
        <f t="shared" si="152"/>
        <v>341</v>
      </c>
      <c r="T224" s="170">
        <v>340</v>
      </c>
      <c r="U224" s="170">
        <v>1</v>
      </c>
      <c r="V224" s="170"/>
      <c r="W224" s="170">
        <f t="shared" si="153"/>
        <v>178</v>
      </c>
      <c r="X224" s="170">
        <v>176</v>
      </c>
      <c r="Y224" s="170">
        <v>2</v>
      </c>
      <c r="Z224" s="170"/>
      <c r="AA224" s="170">
        <f t="shared" si="154"/>
        <v>165</v>
      </c>
      <c r="AB224" s="170">
        <v>164</v>
      </c>
      <c r="AC224" s="170">
        <v>1</v>
      </c>
      <c r="AD224" s="170"/>
      <c r="AE224" s="170">
        <f t="shared" si="155"/>
        <v>173</v>
      </c>
      <c r="AF224" s="170">
        <v>173</v>
      </c>
      <c r="AG224" s="170">
        <v>0</v>
      </c>
      <c r="AH224" s="170"/>
      <c r="AI224" s="170">
        <f t="shared" si="156"/>
        <v>67</v>
      </c>
      <c r="AJ224" s="170">
        <v>66</v>
      </c>
      <c r="AK224" s="170">
        <v>1</v>
      </c>
      <c r="AL224" s="170"/>
      <c r="AM224" s="170">
        <f t="shared" si="157"/>
        <v>19</v>
      </c>
      <c r="AN224" s="170">
        <v>18</v>
      </c>
      <c r="AO224" s="170">
        <v>1</v>
      </c>
    </row>
    <row r="225" spans="2:41" ht="15" customHeight="1">
      <c r="B225" s="174" t="s">
        <v>56</v>
      </c>
      <c r="C225" s="170">
        <f t="shared" si="148"/>
        <v>703</v>
      </c>
      <c r="D225" s="170">
        <v>702</v>
      </c>
      <c r="E225" s="170">
        <v>1</v>
      </c>
      <c r="F225" s="170"/>
      <c r="G225" s="170">
        <f t="shared" si="149"/>
        <v>631</v>
      </c>
      <c r="H225" s="170">
        <v>629</v>
      </c>
      <c r="I225" s="170">
        <v>2</v>
      </c>
      <c r="J225" s="170"/>
      <c r="K225" s="170">
        <f t="shared" si="150"/>
        <v>471</v>
      </c>
      <c r="L225" s="170">
        <v>470</v>
      </c>
      <c r="M225" s="170">
        <v>1</v>
      </c>
      <c r="N225" s="170"/>
      <c r="O225" s="170">
        <f t="shared" si="151"/>
        <v>557</v>
      </c>
      <c r="P225" s="170">
        <v>557</v>
      </c>
      <c r="Q225" s="170">
        <v>0</v>
      </c>
      <c r="R225" s="170"/>
      <c r="S225" s="170">
        <f t="shared" si="152"/>
        <v>584</v>
      </c>
      <c r="T225" s="170">
        <v>581</v>
      </c>
      <c r="U225" s="170">
        <v>3</v>
      </c>
      <c r="V225" s="170"/>
      <c r="W225" s="170">
        <f t="shared" si="153"/>
        <v>513</v>
      </c>
      <c r="X225" s="170">
        <v>512</v>
      </c>
      <c r="Y225" s="170">
        <v>1</v>
      </c>
      <c r="Z225" s="170"/>
      <c r="AA225" s="170">
        <f t="shared" si="154"/>
        <v>443</v>
      </c>
      <c r="AB225" s="170">
        <v>441</v>
      </c>
      <c r="AC225" s="170">
        <v>2</v>
      </c>
      <c r="AD225" s="170"/>
      <c r="AE225" s="170">
        <f t="shared" si="155"/>
        <v>484</v>
      </c>
      <c r="AF225" s="170">
        <v>482</v>
      </c>
      <c r="AG225" s="170">
        <v>2</v>
      </c>
      <c r="AH225" s="170"/>
      <c r="AI225" s="170">
        <f t="shared" si="156"/>
        <v>166</v>
      </c>
      <c r="AJ225" s="170">
        <v>166</v>
      </c>
      <c r="AK225" s="170">
        <v>0</v>
      </c>
      <c r="AL225" s="170"/>
      <c r="AM225" s="170">
        <f t="shared" si="157"/>
        <v>23</v>
      </c>
      <c r="AN225" s="170">
        <v>23</v>
      </c>
      <c r="AO225" s="170">
        <v>0</v>
      </c>
    </row>
    <row r="226" spans="2:41" ht="15" customHeight="1">
      <c r="B226" s="174" t="s">
        <v>57</v>
      </c>
      <c r="C226" s="170">
        <f t="shared" si="148"/>
        <v>273</v>
      </c>
      <c r="D226" s="170">
        <v>272</v>
      </c>
      <c r="E226" s="170">
        <v>1</v>
      </c>
      <c r="F226" s="170"/>
      <c r="G226" s="170">
        <f t="shared" si="149"/>
        <v>31</v>
      </c>
      <c r="H226" s="170">
        <v>30</v>
      </c>
      <c r="I226" s="170">
        <v>1</v>
      </c>
      <c r="J226" s="170"/>
      <c r="K226" s="170">
        <f t="shared" si="150"/>
        <v>15</v>
      </c>
      <c r="L226" s="170">
        <v>15</v>
      </c>
      <c r="M226" s="170">
        <v>0</v>
      </c>
      <c r="N226" s="170"/>
      <c r="O226" s="170">
        <f t="shared" si="151"/>
        <v>41</v>
      </c>
      <c r="P226" s="170">
        <v>40</v>
      </c>
      <c r="Q226" s="170">
        <v>1</v>
      </c>
      <c r="R226" s="170"/>
      <c r="S226" s="170">
        <f t="shared" si="152"/>
        <v>154</v>
      </c>
      <c r="T226" s="170">
        <v>154</v>
      </c>
      <c r="U226" s="170">
        <v>0</v>
      </c>
      <c r="V226" s="170"/>
      <c r="W226" s="170">
        <f t="shared" si="153"/>
        <v>127</v>
      </c>
      <c r="X226" s="170">
        <v>127</v>
      </c>
      <c r="Y226" s="170">
        <v>0</v>
      </c>
      <c r="Z226" s="170"/>
      <c r="AA226" s="170">
        <f t="shared" si="154"/>
        <v>28</v>
      </c>
      <c r="AB226" s="170">
        <v>27</v>
      </c>
      <c r="AC226" s="170">
        <v>1</v>
      </c>
      <c r="AD226" s="170"/>
      <c r="AE226" s="170">
        <f t="shared" si="155"/>
        <v>72</v>
      </c>
      <c r="AF226" s="170">
        <v>72</v>
      </c>
      <c r="AG226" s="170">
        <v>0</v>
      </c>
      <c r="AH226" s="170"/>
      <c r="AI226" s="170">
        <f t="shared" si="156"/>
        <v>28</v>
      </c>
      <c r="AJ226" s="170">
        <v>27</v>
      </c>
      <c r="AK226" s="170">
        <v>1</v>
      </c>
      <c r="AL226" s="170"/>
      <c r="AM226" s="170">
        <f t="shared" si="157"/>
        <v>19</v>
      </c>
      <c r="AN226" s="170">
        <v>19</v>
      </c>
      <c r="AO226" s="170">
        <v>0</v>
      </c>
    </row>
    <row r="227" spans="2:41" ht="15" customHeight="1">
      <c r="B227" s="174" t="s">
        <v>235</v>
      </c>
      <c r="C227" s="170">
        <f t="shared" si="148"/>
        <v>10351</v>
      </c>
      <c r="D227" s="170">
        <v>9895</v>
      </c>
      <c r="E227" s="170">
        <v>456</v>
      </c>
      <c r="F227" s="170"/>
      <c r="G227" s="170">
        <f t="shared" si="149"/>
        <v>9372</v>
      </c>
      <c r="H227" s="170">
        <v>8950</v>
      </c>
      <c r="I227" s="170">
        <v>422</v>
      </c>
      <c r="J227" s="170"/>
      <c r="K227" s="170">
        <f t="shared" si="150"/>
        <v>8011</v>
      </c>
      <c r="L227" s="170">
        <v>7717</v>
      </c>
      <c r="M227" s="170">
        <v>294</v>
      </c>
      <c r="N227" s="170"/>
      <c r="O227" s="170">
        <f t="shared" si="151"/>
        <v>10116</v>
      </c>
      <c r="P227" s="170">
        <v>9809</v>
      </c>
      <c r="Q227" s="170">
        <v>307</v>
      </c>
      <c r="R227" s="170"/>
      <c r="S227" s="170">
        <f t="shared" si="152"/>
        <v>11635</v>
      </c>
      <c r="T227" s="170">
        <v>11405</v>
      </c>
      <c r="U227" s="170">
        <v>230</v>
      </c>
      <c r="V227" s="170"/>
      <c r="W227" s="170">
        <f t="shared" si="153"/>
        <v>10244</v>
      </c>
      <c r="X227" s="170">
        <v>10007</v>
      </c>
      <c r="Y227" s="170">
        <v>237</v>
      </c>
      <c r="Z227" s="170"/>
      <c r="AA227" s="170">
        <f t="shared" si="154"/>
        <v>10144</v>
      </c>
      <c r="AB227" s="170">
        <v>9889</v>
      </c>
      <c r="AC227" s="170">
        <v>255</v>
      </c>
      <c r="AD227" s="170"/>
      <c r="AE227" s="170">
        <f t="shared" si="155"/>
        <v>10477</v>
      </c>
      <c r="AF227" s="170">
        <v>10268</v>
      </c>
      <c r="AG227" s="170">
        <v>209</v>
      </c>
      <c r="AH227" s="170"/>
      <c r="AI227" s="170">
        <f t="shared" si="156"/>
        <v>5456</v>
      </c>
      <c r="AJ227" s="170">
        <v>5324</v>
      </c>
      <c r="AK227" s="170">
        <v>132</v>
      </c>
      <c r="AL227" s="170"/>
      <c r="AM227" s="170">
        <f t="shared" si="157"/>
        <v>3045</v>
      </c>
      <c r="AN227" s="170">
        <v>2840</v>
      </c>
      <c r="AO227" s="170">
        <v>205</v>
      </c>
    </row>
    <row r="228" spans="2:41" ht="15" customHeight="1">
      <c r="B228" s="174" t="s">
        <v>59</v>
      </c>
      <c r="C228" s="170">
        <f t="shared" si="148"/>
        <v>16</v>
      </c>
      <c r="D228" s="170">
        <v>13</v>
      </c>
      <c r="E228" s="170">
        <v>3</v>
      </c>
      <c r="F228" s="170"/>
      <c r="G228" s="170">
        <f t="shared" si="149"/>
        <v>29</v>
      </c>
      <c r="H228" s="170">
        <v>29</v>
      </c>
      <c r="I228" s="170">
        <v>0</v>
      </c>
      <c r="J228" s="170"/>
      <c r="K228" s="170">
        <f t="shared" si="150"/>
        <v>43</v>
      </c>
      <c r="L228" s="170">
        <v>37</v>
      </c>
      <c r="M228" s="170">
        <v>6</v>
      </c>
      <c r="N228" s="170"/>
      <c r="O228" s="170">
        <f t="shared" si="151"/>
        <v>37</v>
      </c>
      <c r="P228" s="170">
        <v>31</v>
      </c>
      <c r="Q228" s="170">
        <v>6</v>
      </c>
      <c r="R228" s="170"/>
      <c r="S228" s="170">
        <f t="shared" si="152"/>
        <v>32</v>
      </c>
      <c r="T228" s="170">
        <v>32</v>
      </c>
      <c r="U228" s="170">
        <v>0</v>
      </c>
      <c r="V228" s="170"/>
      <c r="W228" s="170">
        <f t="shared" si="153"/>
        <v>24</v>
      </c>
      <c r="X228" s="170">
        <v>21</v>
      </c>
      <c r="Y228" s="170">
        <v>3</v>
      </c>
      <c r="Z228" s="170"/>
      <c r="AA228" s="170">
        <f t="shared" si="154"/>
        <v>25</v>
      </c>
      <c r="AB228" s="170">
        <v>25</v>
      </c>
      <c r="AC228" s="170">
        <v>0</v>
      </c>
      <c r="AD228" s="170"/>
      <c r="AE228" s="170">
        <f t="shared" si="155"/>
        <v>21</v>
      </c>
      <c r="AF228" s="170">
        <v>20</v>
      </c>
      <c r="AG228" s="170">
        <v>1</v>
      </c>
      <c r="AH228" s="170"/>
      <c r="AI228" s="170">
        <f t="shared" si="156"/>
        <v>11</v>
      </c>
      <c r="AJ228" s="170">
        <v>10</v>
      </c>
      <c r="AK228" s="170">
        <v>1</v>
      </c>
      <c r="AL228" s="170"/>
      <c r="AM228" s="170">
        <f t="shared" si="157"/>
        <v>4</v>
      </c>
      <c r="AN228" s="170">
        <v>3</v>
      </c>
      <c r="AO228" s="170">
        <v>1</v>
      </c>
    </row>
    <row r="229" spans="2:41" ht="15" customHeight="1">
      <c r="B229" s="174" t="s">
        <v>236</v>
      </c>
      <c r="C229" s="170">
        <f t="shared" si="148"/>
        <v>789</v>
      </c>
      <c r="D229" s="170">
        <v>775</v>
      </c>
      <c r="E229" s="170">
        <v>14</v>
      </c>
      <c r="F229" s="170"/>
      <c r="G229" s="170">
        <f t="shared" si="149"/>
        <v>571</v>
      </c>
      <c r="H229" s="170">
        <v>559</v>
      </c>
      <c r="I229" s="170">
        <v>12</v>
      </c>
      <c r="J229" s="170"/>
      <c r="K229" s="170">
        <f t="shared" si="150"/>
        <v>821</v>
      </c>
      <c r="L229" s="170">
        <v>808</v>
      </c>
      <c r="M229" s="170">
        <v>13</v>
      </c>
      <c r="N229" s="170"/>
      <c r="O229" s="170">
        <f t="shared" si="151"/>
        <v>1587</v>
      </c>
      <c r="P229" s="170">
        <v>1583</v>
      </c>
      <c r="Q229" s="170">
        <v>4</v>
      </c>
      <c r="R229" s="170"/>
      <c r="S229" s="170">
        <f t="shared" si="152"/>
        <v>997</v>
      </c>
      <c r="T229" s="170">
        <v>993</v>
      </c>
      <c r="U229" s="170">
        <v>4</v>
      </c>
      <c r="V229" s="170"/>
      <c r="W229" s="170">
        <f t="shared" si="153"/>
        <v>849</v>
      </c>
      <c r="X229" s="170">
        <v>843</v>
      </c>
      <c r="Y229" s="170">
        <v>6</v>
      </c>
      <c r="Z229" s="170"/>
      <c r="AA229" s="170">
        <f t="shared" si="154"/>
        <v>813</v>
      </c>
      <c r="AB229" s="170">
        <v>812</v>
      </c>
      <c r="AC229" s="170">
        <v>1</v>
      </c>
      <c r="AD229" s="170"/>
      <c r="AE229" s="170">
        <f t="shared" si="155"/>
        <v>1296</v>
      </c>
      <c r="AF229" s="170">
        <v>1287</v>
      </c>
      <c r="AG229" s="170">
        <v>9</v>
      </c>
      <c r="AH229" s="170"/>
      <c r="AI229" s="170">
        <f t="shared" si="156"/>
        <v>348</v>
      </c>
      <c r="AJ229" s="170">
        <v>343</v>
      </c>
      <c r="AK229" s="170">
        <v>5</v>
      </c>
      <c r="AL229" s="170"/>
      <c r="AM229" s="170">
        <f t="shared" si="157"/>
        <v>191</v>
      </c>
      <c r="AN229" s="170">
        <v>185</v>
      </c>
      <c r="AO229" s="170">
        <v>6</v>
      </c>
    </row>
    <row r="230" spans="2:41" ht="15" customHeight="1">
      <c r="B230" s="174" t="s">
        <v>60</v>
      </c>
      <c r="C230" s="170">
        <f t="shared" si="148"/>
        <v>2074</v>
      </c>
      <c r="D230" s="170">
        <v>2030</v>
      </c>
      <c r="E230" s="170">
        <v>44</v>
      </c>
      <c r="F230" s="170"/>
      <c r="G230" s="170">
        <f t="shared" si="149"/>
        <v>1286</v>
      </c>
      <c r="H230" s="170">
        <v>1252</v>
      </c>
      <c r="I230" s="170">
        <v>34</v>
      </c>
      <c r="J230" s="170"/>
      <c r="K230" s="170">
        <f t="shared" si="150"/>
        <v>736</v>
      </c>
      <c r="L230" s="170">
        <v>694</v>
      </c>
      <c r="M230" s="170">
        <v>42</v>
      </c>
      <c r="N230" s="170"/>
      <c r="O230" s="170">
        <f t="shared" si="151"/>
        <v>1234</v>
      </c>
      <c r="P230" s="170">
        <v>1180</v>
      </c>
      <c r="Q230" s="170">
        <v>54</v>
      </c>
      <c r="R230" s="170"/>
      <c r="S230" s="170">
        <f t="shared" si="152"/>
        <v>1077</v>
      </c>
      <c r="T230" s="170">
        <v>1029</v>
      </c>
      <c r="U230" s="170">
        <v>48</v>
      </c>
      <c r="V230" s="170"/>
      <c r="W230" s="170">
        <f t="shared" si="153"/>
        <v>960</v>
      </c>
      <c r="X230" s="170">
        <v>926</v>
      </c>
      <c r="Y230" s="170">
        <v>34</v>
      </c>
      <c r="Z230" s="170"/>
      <c r="AA230" s="170">
        <f t="shared" si="154"/>
        <v>1231</v>
      </c>
      <c r="AB230" s="170">
        <v>1195</v>
      </c>
      <c r="AC230" s="170">
        <v>36</v>
      </c>
      <c r="AD230" s="170"/>
      <c r="AE230" s="170">
        <f t="shared" si="155"/>
        <v>1413</v>
      </c>
      <c r="AF230" s="170">
        <v>1379</v>
      </c>
      <c r="AG230" s="170">
        <v>34</v>
      </c>
      <c r="AH230" s="170"/>
      <c r="AI230" s="170">
        <f t="shared" si="156"/>
        <v>566</v>
      </c>
      <c r="AJ230" s="170">
        <v>552</v>
      </c>
      <c r="AK230" s="170">
        <v>14</v>
      </c>
      <c r="AL230" s="170"/>
      <c r="AM230" s="170">
        <f t="shared" si="157"/>
        <v>124</v>
      </c>
      <c r="AN230" s="170">
        <v>115</v>
      </c>
      <c r="AO230" s="170">
        <v>9</v>
      </c>
    </row>
    <row r="231" spans="2:41" ht="15" customHeight="1">
      <c r="B231" s="174" t="s">
        <v>61</v>
      </c>
      <c r="C231" s="170">
        <f t="shared" si="148"/>
        <v>2692</v>
      </c>
      <c r="D231" s="170">
        <v>2548</v>
      </c>
      <c r="E231" s="170">
        <v>144</v>
      </c>
      <c r="F231" s="170"/>
      <c r="G231" s="170">
        <f t="shared" si="149"/>
        <v>2107</v>
      </c>
      <c r="H231" s="170">
        <v>1997</v>
      </c>
      <c r="I231" s="170">
        <v>110</v>
      </c>
      <c r="J231" s="170"/>
      <c r="K231" s="170">
        <f t="shared" si="150"/>
        <v>1122</v>
      </c>
      <c r="L231" s="170">
        <v>1006</v>
      </c>
      <c r="M231" s="170">
        <v>116</v>
      </c>
      <c r="N231" s="170"/>
      <c r="O231" s="170">
        <f t="shared" si="151"/>
        <v>2422</v>
      </c>
      <c r="P231" s="170">
        <v>2277</v>
      </c>
      <c r="Q231" s="170">
        <v>145</v>
      </c>
      <c r="R231" s="170"/>
      <c r="S231" s="170">
        <f t="shared" si="152"/>
        <v>2573</v>
      </c>
      <c r="T231" s="170">
        <v>2470</v>
      </c>
      <c r="U231" s="170">
        <v>103</v>
      </c>
      <c r="V231" s="170"/>
      <c r="W231" s="170">
        <f t="shared" si="153"/>
        <v>1906</v>
      </c>
      <c r="X231" s="170">
        <v>1785</v>
      </c>
      <c r="Y231" s="170">
        <v>121</v>
      </c>
      <c r="Z231" s="170"/>
      <c r="AA231" s="170">
        <f t="shared" si="154"/>
        <v>1244</v>
      </c>
      <c r="AB231" s="170">
        <v>1162</v>
      </c>
      <c r="AC231" s="170">
        <v>82</v>
      </c>
      <c r="AD231" s="170"/>
      <c r="AE231" s="170">
        <f t="shared" si="155"/>
        <v>1319</v>
      </c>
      <c r="AF231" s="170">
        <v>1236</v>
      </c>
      <c r="AG231" s="170">
        <v>83</v>
      </c>
      <c r="AH231" s="170"/>
      <c r="AI231" s="170">
        <f t="shared" si="156"/>
        <v>509</v>
      </c>
      <c r="AJ231" s="170">
        <v>473</v>
      </c>
      <c r="AK231" s="170">
        <v>36</v>
      </c>
      <c r="AL231" s="170"/>
      <c r="AM231" s="170">
        <f t="shared" si="157"/>
        <v>91</v>
      </c>
      <c r="AN231" s="170">
        <v>50</v>
      </c>
      <c r="AO231" s="170">
        <v>41</v>
      </c>
    </row>
    <row r="232" spans="2:41" ht="15" customHeight="1">
      <c r="B232" s="174" t="s">
        <v>62</v>
      </c>
      <c r="C232" s="170">
        <f t="shared" si="148"/>
        <v>176</v>
      </c>
      <c r="D232" s="170">
        <v>175</v>
      </c>
      <c r="E232" s="170">
        <v>1</v>
      </c>
      <c r="F232" s="170"/>
      <c r="G232" s="170">
        <f t="shared" si="149"/>
        <v>266</v>
      </c>
      <c r="H232" s="170">
        <v>266</v>
      </c>
      <c r="I232" s="170">
        <v>0</v>
      </c>
      <c r="J232" s="170"/>
      <c r="K232" s="170">
        <f t="shared" si="150"/>
        <v>105</v>
      </c>
      <c r="L232" s="170">
        <v>105</v>
      </c>
      <c r="M232" s="170">
        <v>0</v>
      </c>
      <c r="N232" s="170"/>
      <c r="O232" s="170">
        <f t="shared" si="151"/>
        <v>77</v>
      </c>
      <c r="P232" s="170">
        <v>77</v>
      </c>
      <c r="Q232" s="170">
        <v>0</v>
      </c>
      <c r="R232" s="170"/>
      <c r="S232" s="170">
        <f t="shared" si="152"/>
        <v>107</v>
      </c>
      <c r="T232" s="170">
        <v>107</v>
      </c>
      <c r="U232" s="170">
        <v>0</v>
      </c>
      <c r="V232" s="170"/>
      <c r="W232" s="170">
        <f t="shared" si="153"/>
        <v>84</v>
      </c>
      <c r="X232" s="170">
        <v>83</v>
      </c>
      <c r="Y232" s="170">
        <v>1</v>
      </c>
      <c r="Z232" s="170"/>
      <c r="AA232" s="170">
        <f t="shared" si="154"/>
        <v>77</v>
      </c>
      <c r="AB232" s="170">
        <v>76</v>
      </c>
      <c r="AC232" s="170">
        <v>1</v>
      </c>
      <c r="AD232" s="170"/>
      <c r="AE232" s="170">
        <f t="shared" si="155"/>
        <v>79</v>
      </c>
      <c r="AF232" s="170">
        <v>79</v>
      </c>
      <c r="AG232" s="170">
        <v>0</v>
      </c>
      <c r="AH232" s="170"/>
      <c r="AI232" s="170">
        <f t="shared" si="156"/>
        <v>27</v>
      </c>
      <c r="AJ232" s="170">
        <v>27</v>
      </c>
      <c r="AK232" s="170">
        <v>0</v>
      </c>
      <c r="AL232" s="170"/>
      <c r="AM232" s="170">
        <f t="shared" si="157"/>
        <v>5</v>
      </c>
      <c r="AN232" s="170">
        <v>5</v>
      </c>
      <c r="AO232" s="170">
        <v>0</v>
      </c>
    </row>
    <row r="233" spans="2:41" ht="15" customHeight="1">
      <c r="B233" s="174" t="s">
        <v>63</v>
      </c>
      <c r="C233" s="170">
        <f t="shared" si="148"/>
        <v>174</v>
      </c>
      <c r="D233" s="170">
        <v>173</v>
      </c>
      <c r="E233" s="170">
        <v>1</v>
      </c>
      <c r="F233" s="170"/>
      <c r="G233" s="170">
        <f t="shared" si="149"/>
        <v>69</v>
      </c>
      <c r="H233" s="170">
        <v>63</v>
      </c>
      <c r="I233" s="170">
        <v>6</v>
      </c>
      <c r="J233" s="170"/>
      <c r="K233" s="170">
        <f t="shared" si="150"/>
        <v>79</v>
      </c>
      <c r="L233" s="170">
        <v>79</v>
      </c>
      <c r="M233" s="170">
        <v>0</v>
      </c>
      <c r="N233" s="170"/>
      <c r="O233" s="170">
        <f t="shared" si="151"/>
        <v>150</v>
      </c>
      <c r="P233" s="170">
        <v>145</v>
      </c>
      <c r="Q233" s="170">
        <v>5</v>
      </c>
      <c r="R233" s="170"/>
      <c r="S233" s="170">
        <f t="shared" si="152"/>
        <v>156</v>
      </c>
      <c r="T233" s="170">
        <v>154</v>
      </c>
      <c r="U233" s="170">
        <v>2</v>
      </c>
      <c r="V233" s="170"/>
      <c r="W233" s="170">
        <f t="shared" si="153"/>
        <v>136</v>
      </c>
      <c r="X233" s="170">
        <v>136</v>
      </c>
      <c r="Y233" s="170">
        <v>0</v>
      </c>
      <c r="Z233" s="170"/>
      <c r="AA233" s="170">
        <f t="shared" si="154"/>
        <v>105</v>
      </c>
      <c r="AB233" s="170">
        <v>103</v>
      </c>
      <c r="AC233" s="170">
        <v>2</v>
      </c>
      <c r="AD233" s="170"/>
      <c r="AE233" s="170">
        <f t="shared" si="155"/>
        <v>136</v>
      </c>
      <c r="AF233" s="170">
        <v>134</v>
      </c>
      <c r="AG233" s="170">
        <v>2</v>
      </c>
      <c r="AH233" s="170"/>
      <c r="AI233" s="170">
        <f t="shared" si="156"/>
        <v>38</v>
      </c>
      <c r="AJ233" s="170">
        <v>38</v>
      </c>
      <c r="AK233" s="170">
        <v>0</v>
      </c>
      <c r="AL233" s="170"/>
      <c r="AM233" s="170">
        <f t="shared" si="157"/>
        <v>24</v>
      </c>
      <c r="AN233" s="170">
        <v>23</v>
      </c>
      <c r="AO233" s="170">
        <v>1</v>
      </c>
    </row>
    <row r="234" spans="2:41" ht="15" customHeight="1">
      <c r="B234" s="174" t="s">
        <v>231</v>
      </c>
      <c r="C234" s="170">
        <f t="shared" si="148"/>
        <v>0</v>
      </c>
      <c r="D234" s="170">
        <v>0</v>
      </c>
      <c r="E234" s="170">
        <v>0</v>
      </c>
      <c r="F234" s="170"/>
      <c r="G234" s="170">
        <f t="shared" si="149"/>
        <v>0</v>
      </c>
      <c r="H234" s="170">
        <v>0</v>
      </c>
      <c r="I234" s="170">
        <v>0</v>
      </c>
      <c r="J234" s="170"/>
      <c r="K234" s="170">
        <f t="shared" si="150"/>
        <v>0</v>
      </c>
      <c r="L234" s="170">
        <v>0</v>
      </c>
      <c r="M234" s="170">
        <v>0</v>
      </c>
      <c r="N234" s="170"/>
      <c r="O234" s="170">
        <f t="shared" si="151"/>
        <v>5</v>
      </c>
      <c r="P234" s="170">
        <v>0</v>
      </c>
      <c r="Q234" s="170">
        <v>5</v>
      </c>
      <c r="R234" s="170"/>
      <c r="S234" s="170">
        <f t="shared" si="152"/>
        <v>0</v>
      </c>
      <c r="T234" s="170">
        <v>0</v>
      </c>
      <c r="U234" s="170">
        <v>0</v>
      </c>
      <c r="V234" s="170"/>
      <c r="W234" s="170">
        <f t="shared" si="153"/>
        <v>0</v>
      </c>
      <c r="X234" s="170">
        <v>0</v>
      </c>
      <c r="Y234" s="170">
        <v>0</v>
      </c>
      <c r="Z234" s="170"/>
      <c r="AA234" s="170">
        <f t="shared" si="154"/>
        <v>0</v>
      </c>
      <c r="AB234" s="170">
        <v>0</v>
      </c>
      <c r="AC234" s="170">
        <v>0</v>
      </c>
      <c r="AD234" s="170"/>
      <c r="AE234" s="170">
        <f t="shared" si="155"/>
        <v>0</v>
      </c>
      <c r="AF234" s="170">
        <v>0</v>
      </c>
      <c r="AG234" s="170">
        <v>0</v>
      </c>
      <c r="AH234" s="170"/>
      <c r="AI234" s="170">
        <f t="shared" si="156"/>
        <v>0</v>
      </c>
      <c r="AJ234" s="170">
        <v>0</v>
      </c>
      <c r="AK234" s="170">
        <v>0</v>
      </c>
      <c r="AL234" s="170"/>
      <c r="AM234" s="170">
        <f t="shared" si="157"/>
        <v>0</v>
      </c>
      <c r="AN234" s="170">
        <v>0</v>
      </c>
      <c r="AO234" s="170">
        <v>0</v>
      </c>
    </row>
    <row r="235" spans="2:41" ht="15" customHeight="1">
      <c r="B235" s="174" t="s">
        <v>282</v>
      </c>
      <c r="C235" s="170">
        <f t="shared" si="148"/>
        <v>2</v>
      </c>
      <c r="D235" s="170">
        <v>0</v>
      </c>
      <c r="E235" s="170">
        <v>2</v>
      </c>
      <c r="F235" s="170"/>
      <c r="G235" s="170">
        <f t="shared" si="149"/>
        <v>1</v>
      </c>
      <c r="H235" s="170">
        <v>0</v>
      </c>
      <c r="I235" s="170">
        <v>1</v>
      </c>
      <c r="J235" s="170"/>
      <c r="K235" s="170">
        <f t="shared" si="150"/>
        <v>0</v>
      </c>
      <c r="L235" s="170">
        <v>0</v>
      </c>
      <c r="M235" s="170">
        <v>0</v>
      </c>
      <c r="N235" s="170"/>
      <c r="O235" s="170">
        <f t="shared" si="151"/>
        <v>1</v>
      </c>
      <c r="P235" s="170">
        <v>0</v>
      </c>
      <c r="Q235" s="170">
        <v>1</v>
      </c>
      <c r="R235" s="170"/>
      <c r="S235" s="170">
        <f t="shared" si="152"/>
        <v>0</v>
      </c>
      <c r="T235" s="170">
        <v>0</v>
      </c>
      <c r="U235" s="170">
        <v>0</v>
      </c>
      <c r="V235" s="170"/>
      <c r="W235" s="170">
        <f t="shared" si="153"/>
        <v>0</v>
      </c>
      <c r="X235" s="170">
        <v>0</v>
      </c>
      <c r="Y235" s="170">
        <v>0</v>
      </c>
      <c r="Z235" s="170"/>
      <c r="AA235" s="170">
        <f t="shared" si="154"/>
        <v>1</v>
      </c>
      <c r="AB235" s="170">
        <v>0</v>
      </c>
      <c r="AC235" s="170">
        <v>1</v>
      </c>
      <c r="AD235" s="170"/>
      <c r="AE235" s="170">
        <f t="shared" si="155"/>
        <v>0</v>
      </c>
      <c r="AF235" s="170">
        <v>0</v>
      </c>
      <c r="AG235" s="170">
        <v>0</v>
      </c>
      <c r="AH235" s="170"/>
      <c r="AI235" s="170">
        <f t="shared" si="156"/>
        <v>0</v>
      </c>
      <c r="AJ235" s="170">
        <v>0</v>
      </c>
      <c r="AK235" s="170">
        <v>0</v>
      </c>
      <c r="AL235" s="170"/>
      <c r="AM235" s="170">
        <f t="shared" si="157"/>
        <v>0</v>
      </c>
      <c r="AN235" s="170">
        <v>0</v>
      </c>
      <c r="AO235" s="170">
        <v>0</v>
      </c>
    </row>
    <row r="236" spans="2:41" ht="15" customHeight="1">
      <c r="B236" s="174" t="s">
        <v>281</v>
      </c>
      <c r="C236" s="170">
        <f t="shared" si="148"/>
        <v>0</v>
      </c>
      <c r="D236" s="170">
        <v>0</v>
      </c>
      <c r="E236" s="170">
        <v>0</v>
      </c>
      <c r="F236" s="170"/>
      <c r="G236" s="170">
        <f t="shared" si="149"/>
        <v>0</v>
      </c>
      <c r="H236" s="170">
        <v>0</v>
      </c>
      <c r="I236" s="170">
        <v>0</v>
      </c>
      <c r="J236" s="170"/>
      <c r="K236" s="170">
        <f t="shared" si="150"/>
        <v>0</v>
      </c>
      <c r="L236" s="170">
        <v>0</v>
      </c>
      <c r="M236" s="170">
        <v>0</v>
      </c>
      <c r="N236" s="170"/>
      <c r="O236" s="170">
        <f t="shared" si="151"/>
        <v>0</v>
      </c>
      <c r="P236" s="170">
        <v>0</v>
      </c>
      <c r="Q236" s="170">
        <v>0</v>
      </c>
      <c r="R236" s="170"/>
      <c r="S236" s="170">
        <f t="shared" si="152"/>
        <v>0</v>
      </c>
      <c r="T236" s="170">
        <v>0</v>
      </c>
      <c r="U236" s="170">
        <v>0</v>
      </c>
      <c r="V236" s="170"/>
      <c r="W236" s="170">
        <f t="shared" si="153"/>
        <v>0</v>
      </c>
      <c r="X236" s="170">
        <v>0</v>
      </c>
      <c r="Y236" s="170">
        <v>0</v>
      </c>
      <c r="Z236" s="170"/>
      <c r="AA236" s="170">
        <f t="shared" si="154"/>
        <v>0</v>
      </c>
      <c r="AB236" s="170">
        <v>0</v>
      </c>
      <c r="AC236" s="170">
        <v>0</v>
      </c>
      <c r="AD236" s="170"/>
      <c r="AE236" s="170">
        <f t="shared" si="155"/>
        <v>1</v>
      </c>
      <c r="AF236" s="170">
        <v>0</v>
      </c>
      <c r="AG236" s="170">
        <v>1</v>
      </c>
      <c r="AH236" s="170"/>
      <c r="AI236" s="170">
        <f t="shared" si="156"/>
        <v>0</v>
      </c>
      <c r="AJ236" s="170">
        <v>0</v>
      </c>
      <c r="AK236" s="170">
        <v>0</v>
      </c>
      <c r="AL236" s="170"/>
      <c r="AM236" s="170">
        <f t="shared" si="157"/>
        <v>1</v>
      </c>
      <c r="AN236" s="170">
        <v>0</v>
      </c>
      <c r="AO236" s="170">
        <v>1</v>
      </c>
    </row>
    <row r="237" spans="2:41" ht="15" customHeight="1">
      <c r="B237" s="174" t="s">
        <v>283</v>
      </c>
      <c r="C237" s="170">
        <f t="shared" si="148"/>
        <v>0</v>
      </c>
      <c r="D237" s="170">
        <v>0</v>
      </c>
      <c r="E237" s="170">
        <v>0</v>
      </c>
      <c r="F237" s="170"/>
      <c r="G237" s="170">
        <f t="shared" si="149"/>
        <v>0</v>
      </c>
      <c r="H237" s="170">
        <v>0</v>
      </c>
      <c r="I237" s="170">
        <v>0</v>
      </c>
      <c r="J237" s="170"/>
      <c r="K237" s="170">
        <f t="shared" si="150"/>
        <v>0</v>
      </c>
      <c r="L237" s="170">
        <v>0</v>
      </c>
      <c r="M237" s="170">
        <v>0</v>
      </c>
      <c r="N237" s="170"/>
      <c r="O237" s="170">
        <f t="shared" si="151"/>
        <v>0</v>
      </c>
      <c r="P237" s="170">
        <v>0</v>
      </c>
      <c r="Q237" s="170">
        <v>0</v>
      </c>
      <c r="R237" s="170"/>
      <c r="S237" s="170">
        <f t="shared" si="152"/>
        <v>0</v>
      </c>
      <c r="T237" s="170">
        <v>0</v>
      </c>
      <c r="U237" s="170">
        <v>0</v>
      </c>
      <c r="V237" s="170"/>
      <c r="W237" s="170">
        <f t="shared" si="153"/>
        <v>1</v>
      </c>
      <c r="X237" s="170">
        <v>0</v>
      </c>
      <c r="Y237" s="170">
        <v>1</v>
      </c>
      <c r="Z237" s="170"/>
      <c r="AA237" s="170">
        <f t="shared" si="154"/>
        <v>1</v>
      </c>
      <c r="AB237" s="170">
        <v>0</v>
      </c>
      <c r="AC237" s="170">
        <v>1</v>
      </c>
      <c r="AD237" s="170"/>
      <c r="AE237" s="170">
        <f t="shared" si="155"/>
        <v>0</v>
      </c>
      <c r="AF237" s="170">
        <v>0</v>
      </c>
      <c r="AG237" s="170">
        <v>0</v>
      </c>
      <c r="AH237" s="170"/>
      <c r="AI237" s="170">
        <f t="shared" si="156"/>
        <v>0</v>
      </c>
      <c r="AJ237" s="170">
        <v>0</v>
      </c>
      <c r="AK237" s="170">
        <v>0</v>
      </c>
      <c r="AL237" s="170"/>
      <c r="AM237" s="170">
        <f t="shared" si="157"/>
        <v>0</v>
      </c>
      <c r="AN237" s="170">
        <v>0</v>
      </c>
      <c r="AO237" s="170">
        <v>0</v>
      </c>
    </row>
    <row r="238" spans="2:41" ht="15" customHeight="1">
      <c r="B238" s="174" t="s">
        <v>58</v>
      </c>
      <c r="C238" s="170">
        <f t="shared" si="148"/>
        <v>0</v>
      </c>
      <c r="D238" s="170">
        <v>0</v>
      </c>
      <c r="E238" s="170">
        <v>0</v>
      </c>
      <c r="F238" s="170"/>
      <c r="G238" s="170">
        <f t="shared" si="149"/>
        <v>0</v>
      </c>
      <c r="H238" s="170">
        <v>0</v>
      </c>
      <c r="I238" s="170">
        <v>0</v>
      </c>
      <c r="J238" s="170"/>
      <c r="K238" s="170">
        <f t="shared" si="150"/>
        <v>0</v>
      </c>
      <c r="L238" s="170">
        <v>0</v>
      </c>
      <c r="M238" s="170">
        <v>0</v>
      </c>
      <c r="N238" s="170"/>
      <c r="O238" s="170">
        <f t="shared" si="151"/>
        <v>0</v>
      </c>
      <c r="P238" s="170">
        <v>0</v>
      </c>
      <c r="Q238" s="170">
        <v>0</v>
      </c>
      <c r="R238" s="170"/>
      <c r="S238" s="170">
        <f t="shared" si="152"/>
        <v>0</v>
      </c>
      <c r="T238" s="170">
        <v>0</v>
      </c>
      <c r="U238" s="170">
        <v>0</v>
      </c>
      <c r="V238" s="170"/>
      <c r="W238" s="170">
        <f t="shared" si="153"/>
        <v>0</v>
      </c>
      <c r="X238" s="170">
        <v>0</v>
      </c>
      <c r="Y238" s="170">
        <v>0</v>
      </c>
      <c r="Z238" s="170"/>
      <c r="AA238" s="170">
        <f t="shared" si="154"/>
        <v>0</v>
      </c>
      <c r="AB238" s="170">
        <v>0</v>
      </c>
      <c r="AC238" s="170">
        <v>0</v>
      </c>
      <c r="AD238" s="170"/>
      <c r="AE238" s="170">
        <f t="shared" si="155"/>
        <v>0</v>
      </c>
      <c r="AF238" s="170">
        <v>0</v>
      </c>
      <c r="AG238" s="170">
        <v>0</v>
      </c>
      <c r="AH238" s="170"/>
      <c r="AI238" s="170">
        <f t="shared" si="156"/>
        <v>0</v>
      </c>
      <c r="AJ238" s="170">
        <v>0</v>
      </c>
      <c r="AK238" s="170">
        <v>0</v>
      </c>
      <c r="AL238" s="170"/>
      <c r="AM238" s="170">
        <f t="shared" si="157"/>
        <v>0</v>
      </c>
      <c r="AN238" s="170">
        <v>0</v>
      </c>
      <c r="AO238" s="170">
        <v>0</v>
      </c>
    </row>
    <row r="239" spans="2:41" ht="9" customHeight="1">
      <c r="B239" s="174"/>
      <c r="C239" s="165"/>
      <c r="D239" s="165"/>
      <c r="E239" s="165"/>
      <c r="F239" s="165"/>
      <c r="G239" s="165"/>
      <c r="H239" s="165"/>
      <c r="I239" s="165"/>
      <c r="J239" s="165"/>
      <c r="K239" s="165"/>
      <c r="L239" s="165"/>
      <c r="M239" s="165"/>
      <c r="N239" s="165"/>
      <c r="O239" s="165"/>
      <c r="P239" s="165"/>
      <c r="Q239" s="165"/>
      <c r="R239" s="165"/>
      <c r="S239" s="165"/>
      <c r="T239" s="165"/>
      <c r="U239" s="165"/>
      <c r="V239" s="165"/>
      <c r="W239" s="165"/>
      <c r="X239" s="165"/>
      <c r="Y239" s="165"/>
      <c r="Z239" s="165"/>
      <c r="AA239" s="165"/>
      <c r="AB239" s="165"/>
      <c r="AC239" s="165"/>
      <c r="AD239" s="165"/>
      <c r="AE239" s="165"/>
      <c r="AF239" s="165"/>
      <c r="AG239" s="165"/>
      <c r="AH239" s="165"/>
      <c r="AI239" s="165"/>
      <c r="AJ239" s="165"/>
      <c r="AK239" s="165"/>
      <c r="AL239" s="165"/>
      <c r="AM239" s="165"/>
      <c r="AN239" s="165"/>
      <c r="AO239" s="165"/>
    </row>
    <row r="240" spans="2:41" ht="15" customHeight="1">
      <c r="B240" s="177" t="s">
        <v>214</v>
      </c>
      <c r="C240" s="164">
        <f>SUM(C241:C252)</f>
        <v>851236</v>
      </c>
      <c r="D240" s="164">
        <f t="shared" ref="D240:E240" si="158">SUM(D241:D252)</f>
        <v>826236</v>
      </c>
      <c r="E240" s="164">
        <f t="shared" si="158"/>
        <v>25000</v>
      </c>
      <c r="F240" s="164"/>
      <c r="G240" s="164">
        <f>SUM(G241:G252)</f>
        <v>779609</v>
      </c>
      <c r="H240" s="164">
        <f t="shared" ref="H240" si="159">SUM(H241:H252)</f>
        <v>749111</v>
      </c>
      <c r="I240" s="164">
        <f t="shared" ref="I240" si="160">SUM(I241:I252)</f>
        <v>30498</v>
      </c>
      <c r="J240" s="164"/>
      <c r="K240" s="164">
        <f>SUM(K241:K252)</f>
        <v>1286974</v>
      </c>
      <c r="L240" s="164">
        <f t="shared" ref="L240" si="161">SUM(L241:L252)</f>
        <v>1257519</v>
      </c>
      <c r="M240" s="164">
        <f t="shared" ref="M240" si="162">SUM(M241:M252)</f>
        <v>29455</v>
      </c>
      <c r="N240" s="164"/>
      <c r="O240" s="164">
        <f>SUM(O241:O252)</f>
        <v>2204537</v>
      </c>
      <c r="P240" s="164">
        <f t="shared" ref="P240" si="163">SUM(P241:P252)</f>
        <v>2172848</v>
      </c>
      <c r="Q240" s="164">
        <f t="shared" ref="Q240" si="164">SUM(Q241:Q252)</f>
        <v>31689</v>
      </c>
      <c r="R240" s="164"/>
      <c r="S240" s="164">
        <f>SUM(S241:S252)</f>
        <v>1791045</v>
      </c>
      <c r="T240" s="164">
        <f t="shared" ref="T240" si="165">SUM(T241:T252)</f>
        <v>1757970</v>
      </c>
      <c r="U240" s="164">
        <f t="shared" ref="U240" si="166">SUM(U241:U252)</f>
        <v>33075</v>
      </c>
      <c r="V240" s="164"/>
      <c r="W240" s="164">
        <f>SUM(W241:W252)</f>
        <v>1769242</v>
      </c>
      <c r="X240" s="164">
        <f t="shared" ref="X240" si="167">SUM(X241:X252)</f>
        <v>1739000</v>
      </c>
      <c r="Y240" s="164">
        <f t="shared" ref="Y240" si="168">SUM(Y241:Y252)</f>
        <v>30242</v>
      </c>
      <c r="Z240" s="164"/>
      <c r="AA240" s="164">
        <f>SUM(AA241:AA252)</f>
        <v>1622460</v>
      </c>
      <c r="AB240" s="164">
        <f t="shared" ref="AB240" si="169">SUM(AB241:AB252)</f>
        <v>1588540</v>
      </c>
      <c r="AC240" s="164">
        <f t="shared" ref="AC240" si="170">SUM(AC241:AC252)</f>
        <v>33920</v>
      </c>
      <c r="AD240" s="164"/>
      <c r="AE240" s="164">
        <f>SUM(AE241:AE252)</f>
        <v>1491965</v>
      </c>
      <c r="AF240" s="164">
        <f t="shared" ref="AF240" si="171">SUM(AF241:AF252)</f>
        <v>1464391</v>
      </c>
      <c r="AG240" s="164">
        <f t="shared" ref="AG240" si="172">SUM(AG241:AG252)</f>
        <v>27574</v>
      </c>
      <c r="AH240" s="164"/>
      <c r="AI240" s="164">
        <f>SUM(AI241:AI252)</f>
        <v>641240</v>
      </c>
      <c r="AJ240" s="164">
        <f t="shared" ref="AJ240" si="173">SUM(AJ241:AJ252)</f>
        <v>629364</v>
      </c>
      <c r="AK240" s="164">
        <f t="shared" ref="AK240" si="174">SUM(AK241:AK252)</f>
        <v>11876</v>
      </c>
      <c r="AL240" s="164"/>
      <c r="AM240" s="164">
        <f>SUM(AM241:AM252)</f>
        <v>331543</v>
      </c>
      <c r="AN240" s="164">
        <f t="shared" ref="AN240" si="175">SUM(AN241:AN252)</f>
        <v>310855</v>
      </c>
      <c r="AO240" s="164">
        <f t="shared" ref="AO240" si="176">SUM(AO241:AO252)</f>
        <v>20688</v>
      </c>
    </row>
    <row r="241" spans="2:41" ht="15" customHeight="1">
      <c r="B241" s="174" t="s">
        <v>64</v>
      </c>
      <c r="C241" s="170">
        <f t="shared" ref="C241:C252" si="177">D241+E241</f>
        <v>14436</v>
      </c>
      <c r="D241" s="170">
        <v>13793</v>
      </c>
      <c r="E241" s="170">
        <v>643</v>
      </c>
      <c r="F241" s="170"/>
      <c r="G241" s="170">
        <f t="shared" ref="G241:G252" si="178">H241+I241</f>
        <v>94486</v>
      </c>
      <c r="H241" s="170">
        <v>93847</v>
      </c>
      <c r="I241" s="170">
        <v>639</v>
      </c>
      <c r="J241" s="170"/>
      <c r="K241" s="170">
        <f t="shared" ref="K241:K252" si="179">L241+M241</f>
        <v>149048</v>
      </c>
      <c r="L241" s="170">
        <v>148656</v>
      </c>
      <c r="M241" s="170">
        <v>392</v>
      </c>
      <c r="N241" s="170"/>
      <c r="O241" s="170">
        <f t="shared" ref="O241:O252" si="180">P241+Q241</f>
        <v>253149</v>
      </c>
      <c r="P241" s="170">
        <v>252525</v>
      </c>
      <c r="Q241" s="170">
        <v>624</v>
      </c>
      <c r="R241" s="170"/>
      <c r="S241" s="170">
        <f t="shared" ref="S241:S252" si="181">T241+U241</f>
        <v>309311</v>
      </c>
      <c r="T241" s="170">
        <v>308633</v>
      </c>
      <c r="U241" s="170">
        <v>678</v>
      </c>
      <c r="V241" s="170"/>
      <c r="W241" s="170">
        <f t="shared" ref="W241:W252" si="182">X241+Y241</f>
        <v>367470</v>
      </c>
      <c r="X241" s="170">
        <v>366992</v>
      </c>
      <c r="Y241" s="170">
        <v>478</v>
      </c>
      <c r="Z241" s="170"/>
      <c r="AA241" s="170">
        <f t="shared" ref="AA241:AA252" si="183">AB241+AC241</f>
        <v>341891</v>
      </c>
      <c r="AB241" s="170">
        <v>341282</v>
      </c>
      <c r="AC241" s="170">
        <v>609</v>
      </c>
      <c r="AD241" s="170"/>
      <c r="AE241" s="170">
        <f t="shared" ref="AE241:AE252" si="184">AF241+AG241</f>
        <v>226015</v>
      </c>
      <c r="AF241" s="170">
        <v>225412</v>
      </c>
      <c r="AG241" s="170">
        <v>603</v>
      </c>
      <c r="AH241" s="170"/>
      <c r="AI241" s="170">
        <f t="shared" ref="AI241:AI252" si="185">AJ241+AK241</f>
        <v>91372</v>
      </c>
      <c r="AJ241" s="170">
        <v>91094</v>
      </c>
      <c r="AK241" s="170">
        <v>278</v>
      </c>
      <c r="AL241" s="170"/>
      <c r="AM241" s="170">
        <f t="shared" ref="AM241:AM252" si="186">AN241+AO241</f>
        <v>41883</v>
      </c>
      <c r="AN241" s="170">
        <v>41275</v>
      </c>
      <c r="AO241" s="170">
        <v>608</v>
      </c>
    </row>
    <row r="242" spans="2:41" ht="15" customHeight="1">
      <c r="B242" s="174" t="s">
        <v>65</v>
      </c>
      <c r="C242" s="170">
        <f t="shared" si="177"/>
        <v>35445</v>
      </c>
      <c r="D242" s="170">
        <v>34751</v>
      </c>
      <c r="E242" s="170">
        <v>694</v>
      </c>
      <c r="F242" s="170"/>
      <c r="G242" s="170">
        <f t="shared" si="178"/>
        <v>9672</v>
      </c>
      <c r="H242" s="170">
        <v>9056</v>
      </c>
      <c r="I242" s="170">
        <v>616</v>
      </c>
      <c r="J242" s="170"/>
      <c r="K242" s="170">
        <f t="shared" si="179"/>
        <v>16831</v>
      </c>
      <c r="L242" s="170">
        <v>16066</v>
      </c>
      <c r="M242" s="170">
        <v>765</v>
      </c>
      <c r="N242" s="170"/>
      <c r="O242" s="170">
        <f t="shared" si="180"/>
        <v>23876</v>
      </c>
      <c r="P242" s="170">
        <v>23118</v>
      </c>
      <c r="Q242" s="170">
        <v>758</v>
      </c>
      <c r="R242" s="170"/>
      <c r="S242" s="170">
        <f t="shared" si="181"/>
        <v>29191</v>
      </c>
      <c r="T242" s="170">
        <v>28441</v>
      </c>
      <c r="U242" s="170">
        <v>750</v>
      </c>
      <c r="V242" s="170"/>
      <c r="W242" s="170">
        <f t="shared" si="182"/>
        <v>27647</v>
      </c>
      <c r="X242" s="170">
        <v>27091</v>
      </c>
      <c r="Y242" s="170">
        <v>556</v>
      </c>
      <c r="Z242" s="170"/>
      <c r="AA242" s="170">
        <f t="shared" si="183"/>
        <v>20707</v>
      </c>
      <c r="AB242" s="170">
        <v>20029</v>
      </c>
      <c r="AC242" s="170">
        <v>678</v>
      </c>
      <c r="AD242" s="170"/>
      <c r="AE242" s="170">
        <f t="shared" si="184"/>
        <v>26051</v>
      </c>
      <c r="AF242" s="170">
        <v>25504</v>
      </c>
      <c r="AG242" s="170">
        <v>547</v>
      </c>
      <c r="AH242" s="170"/>
      <c r="AI242" s="170">
        <f t="shared" si="185"/>
        <v>11897</v>
      </c>
      <c r="AJ242" s="170">
        <v>11621</v>
      </c>
      <c r="AK242" s="170">
        <v>276</v>
      </c>
      <c r="AL242" s="170"/>
      <c r="AM242" s="170">
        <f t="shared" si="186"/>
        <v>12372</v>
      </c>
      <c r="AN242" s="170">
        <v>11730</v>
      </c>
      <c r="AO242" s="170">
        <v>642</v>
      </c>
    </row>
    <row r="243" spans="2:41" ht="15" customHeight="1">
      <c r="B243" s="174" t="s">
        <v>227</v>
      </c>
      <c r="C243" s="170">
        <f t="shared" si="177"/>
        <v>262548</v>
      </c>
      <c r="D243" s="170">
        <v>261096</v>
      </c>
      <c r="E243" s="170">
        <v>1452</v>
      </c>
      <c r="F243" s="170"/>
      <c r="G243" s="170">
        <f t="shared" si="178"/>
        <v>202397</v>
      </c>
      <c r="H243" s="170">
        <v>200321</v>
      </c>
      <c r="I243" s="170">
        <v>2076</v>
      </c>
      <c r="J243" s="170"/>
      <c r="K243" s="170">
        <f t="shared" si="179"/>
        <v>557662</v>
      </c>
      <c r="L243" s="170">
        <v>556061</v>
      </c>
      <c r="M243" s="170">
        <v>1601</v>
      </c>
      <c r="N243" s="170"/>
      <c r="O243" s="170">
        <f t="shared" si="180"/>
        <v>932784</v>
      </c>
      <c r="P243" s="170">
        <v>930306</v>
      </c>
      <c r="Q243" s="170">
        <v>2478</v>
      </c>
      <c r="R243" s="170"/>
      <c r="S243" s="170">
        <f t="shared" si="181"/>
        <v>506952</v>
      </c>
      <c r="T243" s="170">
        <v>503642</v>
      </c>
      <c r="U243" s="170">
        <v>3310</v>
      </c>
      <c r="V243" s="170"/>
      <c r="W243" s="170">
        <f t="shared" si="182"/>
        <v>582576</v>
      </c>
      <c r="X243" s="170">
        <v>579210</v>
      </c>
      <c r="Y243" s="170">
        <v>3366</v>
      </c>
      <c r="Z243" s="170"/>
      <c r="AA243" s="170">
        <f t="shared" si="183"/>
        <v>646120</v>
      </c>
      <c r="AB243" s="170">
        <v>641820</v>
      </c>
      <c r="AC243" s="170">
        <v>4300</v>
      </c>
      <c r="AD243" s="170"/>
      <c r="AE243" s="170">
        <f t="shared" si="184"/>
        <v>629463</v>
      </c>
      <c r="AF243" s="170">
        <v>625856</v>
      </c>
      <c r="AG243" s="170">
        <v>3607</v>
      </c>
      <c r="AH243" s="170"/>
      <c r="AI243" s="170">
        <f t="shared" si="185"/>
        <v>243861</v>
      </c>
      <c r="AJ243" s="170">
        <v>242211</v>
      </c>
      <c r="AK243" s="170">
        <v>1650</v>
      </c>
      <c r="AL243" s="170"/>
      <c r="AM243" s="170">
        <f t="shared" si="186"/>
        <v>29643</v>
      </c>
      <c r="AN243" s="170">
        <v>27220</v>
      </c>
      <c r="AO243" s="170">
        <v>2423</v>
      </c>
    </row>
    <row r="244" spans="2:41" ht="15" customHeight="1">
      <c r="B244" s="174" t="s">
        <v>66</v>
      </c>
      <c r="C244" s="170">
        <f t="shared" si="177"/>
        <v>67054</v>
      </c>
      <c r="D244" s="170">
        <v>66451</v>
      </c>
      <c r="E244" s="170">
        <v>603</v>
      </c>
      <c r="F244" s="170"/>
      <c r="G244" s="170">
        <f t="shared" si="178"/>
        <v>37506</v>
      </c>
      <c r="H244" s="170">
        <v>37036</v>
      </c>
      <c r="I244" s="170">
        <v>470</v>
      </c>
      <c r="J244" s="170"/>
      <c r="K244" s="170">
        <f t="shared" si="179"/>
        <v>51766</v>
      </c>
      <c r="L244" s="170">
        <v>51371</v>
      </c>
      <c r="M244" s="170">
        <v>395</v>
      </c>
      <c r="N244" s="170"/>
      <c r="O244" s="170">
        <f t="shared" si="180"/>
        <v>14584</v>
      </c>
      <c r="P244" s="170">
        <v>14223</v>
      </c>
      <c r="Q244" s="170">
        <v>361</v>
      </c>
      <c r="R244" s="170"/>
      <c r="S244" s="170">
        <f t="shared" si="181"/>
        <v>14624</v>
      </c>
      <c r="T244" s="170">
        <v>14322</v>
      </c>
      <c r="U244" s="170">
        <v>302</v>
      </c>
      <c r="V244" s="170"/>
      <c r="W244" s="170">
        <f t="shared" si="182"/>
        <v>12480</v>
      </c>
      <c r="X244" s="170">
        <v>12192</v>
      </c>
      <c r="Y244" s="170">
        <v>288</v>
      </c>
      <c r="Z244" s="170"/>
      <c r="AA244" s="170">
        <f t="shared" si="183"/>
        <v>13109</v>
      </c>
      <c r="AB244" s="170">
        <v>12774</v>
      </c>
      <c r="AC244" s="170">
        <v>335</v>
      </c>
      <c r="AD244" s="170"/>
      <c r="AE244" s="170">
        <f t="shared" si="184"/>
        <v>12413</v>
      </c>
      <c r="AF244" s="170">
        <v>12119</v>
      </c>
      <c r="AG244" s="170">
        <v>294</v>
      </c>
      <c r="AH244" s="170"/>
      <c r="AI244" s="170">
        <f t="shared" si="185"/>
        <v>7749</v>
      </c>
      <c r="AJ244" s="170">
        <v>7574</v>
      </c>
      <c r="AK244" s="170">
        <v>175</v>
      </c>
      <c r="AL244" s="170"/>
      <c r="AM244" s="170">
        <f t="shared" si="186"/>
        <v>9357</v>
      </c>
      <c r="AN244" s="170">
        <v>8941</v>
      </c>
      <c r="AO244" s="170">
        <v>416</v>
      </c>
    </row>
    <row r="245" spans="2:41" ht="15" customHeight="1">
      <c r="B245" s="174" t="s">
        <v>67</v>
      </c>
      <c r="C245" s="170">
        <f t="shared" si="177"/>
        <v>201274</v>
      </c>
      <c r="D245" s="170">
        <v>195058</v>
      </c>
      <c r="E245" s="170">
        <v>6216</v>
      </c>
      <c r="F245" s="170"/>
      <c r="G245" s="170">
        <f t="shared" si="178"/>
        <v>186512</v>
      </c>
      <c r="H245" s="170">
        <v>179759</v>
      </c>
      <c r="I245" s="170">
        <v>6753</v>
      </c>
      <c r="J245" s="170"/>
      <c r="K245" s="170">
        <f t="shared" si="179"/>
        <v>170827</v>
      </c>
      <c r="L245" s="170">
        <v>163777</v>
      </c>
      <c r="M245" s="170">
        <v>7050</v>
      </c>
      <c r="N245" s="170"/>
      <c r="O245" s="170">
        <f t="shared" si="180"/>
        <v>375909</v>
      </c>
      <c r="P245" s="170">
        <v>368358</v>
      </c>
      <c r="Q245" s="170">
        <v>7551</v>
      </c>
      <c r="R245" s="170"/>
      <c r="S245" s="170">
        <f t="shared" si="181"/>
        <v>404834</v>
      </c>
      <c r="T245" s="170">
        <v>397086</v>
      </c>
      <c r="U245" s="170">
        <v>7748</v>
      </c>
      <c r="V245" s="170"/>
      <c r="W245" s="170">
        <f t="shared" si="182"/>
        <v>362625</v>
      </c>
      <c r="X245" s="170">
        <v>355777</v>
      </c>
      <c r="Y245" s="170">
        <v>6848</v>
      </c>
      <c r="Z245" s="170"/>
      <c r="AA245" s="170">
        <f t="shared" si="183"/>
        <v>242741</v>
      </c>
      <c r="AB245" s="170">
        <v>235410</v>
      </c>
      <c r="AC245" s="170">
        <v>7331</v>
      </c>
      <c r="AD245" s="170"/>
      <c r="AE245" s="170">
        <f t="shared" si="184"/>
        <v>222886</v>
      </c>
      <c r="AF245" s="170">
        <v>217329</v>
      </c>
      <c r="AG245" s="170">
        <v>5557</v>
      </c>
      <c r="AH245" s="170"/>
      <c r="AI245" s="170">
        <f t="shared" si="185"/>
        <v>99297</v>
      </c>
      <c r="AJ245" s="170">
        <v>97238</v>
      </c>
      <c r="AK245" s="170">
        <v>2059</v>
      </c>
      <c r="AL245" s="170"/>
      <c r="AM245" s="170">
        <f t="shared" si="186"/>
        <v>59237</v>
      </c>
      <c r="AN245" s="170">
        <v>54452</v>
      </c>
      <c r="AO245" s="170">
        <v>4785</v>
      </c>
    </row>
    <row r="246" spans="2:41" ht="15" customHeight="1">
      <c r="B246" s="174" t="s">
        <v>68</v>
      </c>
      <c r="C246" s="170">
        <f t="shared" si="177"/>
        <v>43443</v>
      </c>
      <c r="D246" s="170">
        <v>38763</v>
      </c>
      <c r="E246" s="170">
        <v>4680</v>
      </c>
      <c r="F246" s="170"/>
      <c r="G246" s="170">
        <f t="shared" si="178"/>
        <v>53876</v>
      </c>
      <c r="H246" s="170">
        <v>48246</v>
      </c>
      <c r="I246" s="170">
        <v>5630</v>
      </c>
      <c r="J246" s="170"/>
      <c r="K246" s="170">
        <f t="shared" si="179"/>
        <v>65848</v>
      </c>
      <c r="L246" s="170">
        <v>59465</v>
      </c>
      <c r="M246" s="170">
        <v>6383</v>
      </c>
      <c r="N246" s="170"/>
      <c r="O246" s="170">
        <f t="shared" si="180"/>
        <v>164479</v>
      </c>
      <c r="P246" s="170">
        <v>157430</v>
      </c>
      <c r="Q246" s="170">
        <v>7049</v>
      </c>
      <c r="R246" s="170"/>
      <c r="S246" s="170">
        <f t="shared" si="181"/>
        <v>163009</v>
      </c>
      <c r="T246" s="170">
        <v>156327</v>
      </c>
      <c r="U246" s="170">
        <v>6682</v>
      </c>
      <c r="V246" s="170"/>
      <c r="W246" s="170">
        <f t="shared" si="182"/>
        <v>181117</v>
      </c>
      <c r="X246" s="170">
        <v>174757</v>
      </c>
      <c r="Y246" s="170">
        <v>6360</v>
      </c>
      <c r="Z246" s="170"/>
      <c r="AA246" s="170">
        <f t="shared" si="183"/>
        <v>171836</v>
      </c>
      <c r="AB246" s="170">
        <v>164651</v>
      </c>
      <c r="AC246" s="170">
        <v>7185</v>
      </c>
      <c r="AD246" s="170"/>
      <c r="AE246" s="170">
        <f t="shared" si="184"/>
        <v>186088</v>
      </c>
      <c r="AF246" s="170">
        <v>180199</v>
      </c>
      <c r="AG246" s="170">
        <v>5889</v>
      </c>
      <c r="AH246" s="170"/>
      <c r="AI246" s="170">
        <f t="shared" si="185"/>
        <v>90621</v>
      </c>
      <c r="AJ246" s="170">
        <v>88253</v>
      </c>
      <c r="AK246" s="170">
        <v>2368</v>
      </c>
      <c r="AL246" s="170"/>
      <c r="AM246" s="170">
        <f t="shared" si="186"/>
        <v>93111</v>
      </c>
      <c r="AN246" s="170">
        <v>88050</v>
      </c>
      <c r="AO246" s="170">
        <v>5061</v>
      </c>
    </row>
    <row r="247" spans="2:41" ht="15" customHeight="1">
      <c r="B247" s="174" t="s">
        <v>228</v>
      </c>
      <c r="C247" s="170">
        <f t="shared" si="177"/>
        <v>10612</v>
      </c>
      <c r="D247" s="170">
        <v>5891</v>
      </c>
      <c r="E247" s="170">
        <v>4721</v>
      </c>
      <c r="F247" s="170"/>
      <c r="G247" s="170">
        <f t="shared" si="178"/>
        <v>13064</v>
      </c>
      <c r="H247" s="170">
        <v>6179</v>
      </c>
      <c r="I247" s="170">
        <v>6885</v>
      </c>
      <c r="J247" s="170"/>
      <c r="K247" s="170">
        <f t="shared" si="179"/>
        <v>10795</v>
      </c>
      <c r="L247" s="170">
        <v>5610</v>
      </c>
      <c r="M247" s="170">
        <v>5185</v>
      </c>
      <c r="N247" s="170"/>
      <c r="O247" s="170">
        <f t="shared" si="180"/>
        <v>35450</v>
      </c>
      <c r="P247" s="170">
        <v>30757</v>
      </c>
      <c r="Q247" s="170">
        <v>4693</v>
      </c>
      <c r="R247" s="170"/>
      <c r="S247" s="170">
        <f t="shared" si="181"/>
        <v>56515</v>
      </c>
      <c r="T247" s="170">
        <v>51646</v>
      </c>
      <c r="U247" s="170">
        <v>4869</v>
      </c>
      <c r="V247" s="170"/>
      <c r="W247" s="170">
        <f t="shared" si="182"/>
        <v>29657</v>
      </c>
      <c r="X247" s="170">
        <v>25530</v>
      </c>
      <c r="Y247" s="170">
        <v>4127</v>
      </c>
      <c r="Z247" s="170"/>
      <c r="AA247" s="170">
        <f t="shared" si="183"/>
        <v>9457</v>
      </c>
      <c r="AB247" s="170">
        <v>5229</v>
      </c>
      <c r="AC247" s="170">
        <v>4228</v>
      </c>
      <c r="AD247" s="170"/>
      <c r="AE247" s="170">
        <f t="shared" si="184"/>
        <v>9026</v>
      </c>
      <c r="AF247" s="170">
        <v>5325</v>
      </c>
      <c r="AG247" s="170">
        <v>3701</v>
      </c>
      <c r="AH247" s="170"/>
      <c r="AI247" s="170">
        <f t="shared" si="185"/>
        <v>3778</v>
      </c>
      <c r="AJ247" s="170">
        <v>2023</v>
      </c>
      <c r="AK247" s="170">
        <v>1755</v>
      </c>
      <c r="AL247" s="170"/>
      <c r="AM247" s="170">
        <f t="shared" si="186"/>
        <v>4895</v>
      </c>
      <c r="AN247" s="170">
        <v>2245</v>
      </c>
      <c r="AO247" s="170">
        <v>2650</v>
      </c>
    </row>
    <row r="248" spans="2:41" ht="15" customHeight="1">
      <c r="B248" s="174" t="s">
        <v>69</v>
      </c>
      <c r="C248" s="170">
        <f t="shared" si="177"/>
        <v>7645</v>
      </c>
      <c r="D248" s="170">
        <v>7500</v>
      </c>
      <c r="E248" s="170">
        <v>145</v>
      </c>
      <c r="F248" s="170"/>
      <c r="G248" s="170">
        <f t="shared" si="178"/>
        <v>5028</v>
      </c>
      <c r="H248" s="170">
        <v>4883</v>
      </c>
      <c r="I248" s="170">
        <v>145</v>
      </c>
      <c r="J248" s="170"/>
      <c r="K248" s="170">
        <f t="shared" si="179"/>
        <v>6812</v>
      </c>
      <c r="L248" s="170">
        <v>6705</v>
      </c>
      <c r="M248" s="170">
        <v>107</v>
      </c>
      <c r="N248" s="170"/>
      <c r="O248" s="170">
        <f t="shared" si="180"/>
        <v>12273</v>
      </c>
      <c r="P248" s="170">
        <v>12145</v>
      </c>
      <c r="Q248" s="170">
        <v>128</v>
      </c>
      <c r="R248" s="170"/>
      <c r="S248" s="170">
        <f t="shared" si="181"/>
        <v>12611</v>
      </c>
      <c r="T248" s="170">
        <v>12491</v>
      </c>
      <c r="U248" s="170">
        <v>120</v>
      </c>
      <c r="V248" s="170"/>
      <c r="W248" s="170">
        <f t="shared" si="182"/>
        <v>11827</v>
      </c>
      <c r="X248" s="170">
        <v>11716</v>
      </c>
      <c r="Y248" s="170">
        <v>111</v>
      </c>
      <c r="Z248" s="170"/>
      <c r="AA248" s="170">
        <f t="shared" si="183"/>
        <v>12750</v>
      </c>
      <c r="AB248" s="170">
        <v>12613</v>
      </c>
      <c r="AC248" s="170">
        <v>137</v>
      </c>
      <c r="AD248" s="170"/>
      <c r="AE248" s="170">
        <f t="shared" si="184"/>
        <v>12576</v>
      </c>
      <c r="AF248" s="170">
        <v>12472</v>
      </c>
      <c r="AG248" s="170">
        <v>104</v>
      </c>
      <c r="AH248" s="170"/>
      <c r="AI248" s="170">
        <f t="shared" si="185"/>
        <v>5341</v>
      </c>
      <c r="AJ248" s="170">
        <v>5300</v>
      </c>
      <c r="AK248" s="170">
        <v>41</v>
      </c>
      <c r="AL248" s="170"/>
      <c r="AM248" s="170">
        <f t="shared" si="186"/>
        <v>4026</v>
      </c>
      <c r="AN248" s="170">
        <v>3915</v>
      </c>
      <c r="AO248" s="170">
        <v>111</v>
      </c>
    </row>
    <row r="249" spans="2:41" ht="15" customHeight="1">
      <c r="B249" s="174" t="s">
        <v>229</v>
      </c>
      <c r="C249" s="170">
        <f t="shared" si="177"/>
        <v>86316</v>
      </c>
      <c r="D249" s="170">
        <v>81782</v>
      </c>
      <c r="E249" s="170">
        <v>4534</v>
      </c>
      <c r="F249" s="170"/>
      <c r="G249" s="170">
        <f t="shared" si="178"/>
        <v>65727</v>
      </c>
      <c r="H249" s="170">
        <v>59693</v>
      </c>
      <c r="I249" s="170">
        <v>6034</v>
      </c>
      <c r="J249" s="170"/>
      <c r="K249" s="170">
        <f t="shared" si="179"/>
        <v>70574</v>
      </c>
      <c r="L249" s="170">
        <v>64976</v>
      </c>
      <c r="M249" s="170">
        <v>5598</v>
      </c>
      <c r="N249" s="170"/>
      <c r="O249" s="170">
        <f t="shared" si="180"/>
        <v>117432</v>
      </c>
      <c r="P249" s="170">
        <v>111918</v>
      </c>
      <c r="Q249" s="170">
        <v>5514</v>
      </c>
      <c r="R249" s="170"/>
      <c r="S249" s="170">
        <f t="shared" si="181"/>
        <v>101215</v>
      </c>
      <c r="T249" s="170">
        <v>95252</v>
      </c>
      <c r="U249" s="170">
        <v>5963</v>
      </c>
      <c r="V249" s="170"/>
      <c r="W249" s="170">
        <f t="shared" si="182"/>
        <v>103010</v>
      </c>
      <c r="X249" s="170">
        <v>98013</v>
      </c>
      <c r="Y249" s="170">
        <v>4997</v>
      </c>
      <c r="Z249" s="170"/>
      <c r="AA249" s="170">
        <f t="shared" si="183"/>
        <v>100591</v>
      </c>
      <c r="AB249" s="170">
        <v>94891</v>
      </c>
      <c r="AC249" s="170">
        <v>5700</v>
      </c>
      <c r="AD249" s="170"/>
      <c r="AE249" s="170">
        <f t="shared" si="184"/>
        <v>114986</v>
      </c>
      <c r="AF249" s="170">
        <v>110227</v>
      </c>
      <c r="AG249" s="170">
        <v>4759</v>
      </c>
      <c r="AH249" s="170"/>
      <c r="AI249" s="170">
        <f t="shared" si="185"/>
        <v>59447</v>
      </c>
      <c r="AJ249" s="170">
        <v>57513</v>
      </c>
      <c r="AK249" s="170">
        <v>1934</v>
      </c>
      <c r="AL249" s="170"/>
      <c r="AM249" s="170">
        <f t="shared" si="186"/>
        <v>55584</v>
      </c>
      <c r="AN249" s="170">
        <v>53812</v>
      </c>
      <c r="AO249" s="170">
        <v>1772</v>
      </c>
    </row>
    <row r="250" spans="2:41" ht="15" customHeight="1">
      <c r="B250" s="174" t="s">
        <v>230</v>
      </c>
      <c r="C250" s="170">
        <f t="shared" si="177"/>
        <v>2452</v>
      </c>
      <c r="D250" s="170">
        <v>2342</v>
      </c>
      <c r="E250" s="170">
        <v>110</v>
      </c>
      <c r="F250" s="170"/>
      <c r="G250" s="170">
        <f t="shared" si="178"/>
        <v>2003</v>
      </c>
      <c r="H250" s="170">
        <v>1904</v>
      </c>
      <c r="I250" s="170">
        <v>99</v>
      </c>
      <c r="J250" s="170"/>
      <c r="K250" s="170">
        <f t="shared" si="179"/>
        <v>2933</v>
      </c>
      <c r="L250" s="170">
        <v>2852</v>
      </c>
      <c r="M250" s="170">
        <v>81</v>
      </c>
      <c r="N250" s="170"/>
      <c r="O250" s="170">
        <f t="shared" si="180"/>
        <v>6180</v>
      </c>
      <c r="P250" s="170">
        <v>6121</v>
      </c>
      <c r="Q250" s="170">
        <v>59</v>
      </c>
      <c r="R250" s="170"/>
      <c r="S250" s="170">
        <f t="shared" si="181"/>
        <v>4516</v>
      </c>
      <c r="T250" s="170">
        <v>4454</v>
      </c>
      <c r="U250" s="170">
        <v>62</v>
      </c>
      <c r="V250" s="170"/>
      <c r="W250" s="170">
        <f t="shared" si="182"/>
        <v>5073</v>
      </c>
      <c r="X250" s="170">
        <v>5001</v>
      </c>
      <c r="Y250" s="170">
        <v>72</v>
      </c>
      <c r="Z250" s="170"/>
      <c r="AA250" s="170">
        <f t="shared" si="183"/>
        <v>5596</v>
      </c>
      <c r="AB250" s="170">
        <v>5495</v>
      </c>
      <c r="AC250" s="170">
        <v>101</v>
      </c>
      <c r="AD250" s="170"/>
      <c r="AE250" s="170">
        <f t="shared" si="184"/>
        <v>6469</v>
      </c>
      <c r="AF250" s="170">
        <v>6399</v>
      </c>
      <c r="AG250" s="170">
        <v>70</v>
      </c>
      <c r="AH250" s="170"/>
      <c r="AI250" s="170">
        <f t="shared" si="185"/>
        <v>2528</v>
      </c>
      <c r="AJ250" s="170">
        <v>2476</v>
      </c>
      <c r="AK250" s="170">
        <v>52</v>
      </c>
      <c r="AL250" s="170"/>
      <c r="AM250" s="170">
        <f t="shared" si="186"/>
        <v>1355</v>
      </c>
      <c r="AN250" s="170">
        <v>1310</v>
      </c>
      <c r="AO250" s="170">
        <v>45</v>
      </c>
    </row>
    <row r="251" spans="2:41" ht="15" customHeight="1">
      <c r="B251" s="174" t="s">
        <v>70</v>
      </c>
      <c r="C251" s="170">
        <f t="shared" si="177"/>
        <v>2503</v>
      </c>
      <c r="D251" s="170">
        <v>2395</v>
      </c>
      <c r="E251" s="170">
        <v>108</v>
      </c>
      <c r="F251" s="170"/>
      <c r="G251" s="170">
        <f t="shared" si="178"/>
        <v>12939</v>
      </c>
      <c r="H251" s="170">
        <v>12829</v>
      </c>
      <c r="I251" s="170">
        <v>110</v>
      </c>
      <c r="J251" s="170"/>
      <c r="K251" s="170">
        <f t="shared" si="179"/>
        <v>16188</v>
      </c>
      <c r="L251" s="170">
        <v>16098</v>
      </c>
      <c r="M251" s="170">
        <v>90</v>
      </c>
      <c r="N251" s="170"/>
      <c r="O251" s="170">
        <f t="shared" si="180"/>
        <v>28147</v>
      </c>
      <c r="P251" s="170">
        <v>28021</v>
      </c>
      <c r="Q251" s="170">
        <v>126</v>
      </c>
      <c r="R251" s="170"/>
      <c r="S251" s="170">
        <f t="shared" si="181"/>
        <v>29435</v>
      </c>
      <c r="T251" s="170">
        <v>29315</v>
      </c>
      <c r="U251" s="170">
        <v>120</v>
      </c>
      <c r="V251" s="170"/>
      <c r="W251" s="170">
        <f t="shared" si="182"/>
        <v>26131</v>
      </c>
      <c r="X251" s="170">
        <v>26001</v>
      </c>
      <c r="Y251" s="170">
        <v>130</v>
      </c>
      <c r="Z251" s="170"/>
      <c r="AA251" s="170">
        <f t="shared" si="183"/>
        <v>25950</v>
      </c>
      <c r="AB251" s="170">
        <v>25806</v>
      </c>
      <c r="AC251" s="170">
        <v>144</v>
      </c>
      <c r="AD251" s="170"/>
      <c r="AE251" s="170">
        <f t="shared" si="184"/>
        <v>23343</v>
      </c>
      <c r="AF251" s="170">
        <v>23221</v>
      </c>
      <c r="AG251" s="170">
        <v>122</v>
      </c>
      <c r="AH251" s="170"/>
      <c r="AI251" s="170">
        <f t="shared" si="185"/>
        <v>9264</v>
      </c>
      <c r="AJ251" s="170">
        <v>9194</v>
      </c>
      <c r="AK251" s="170">
        <v>70</v>
      </c>
      <c r="AL251" s="170"/>
      <c r="AM251" s="170">
        <f t="shared" si="186"/>
        <v>9680</v>
      </c>
      <c r="AN251" s="170">
        <v>9536</v>
      </c>
      <c r="AO251" s="170">
        <v>144</v>
      </c>
    </row>
    <row r="252" spans="2:41" ht="15" customHeight="1">
      <c r="B252" s="174" t="s">
        <v>71</v>
      </c>
      <c r="C252" s="170">
        <f t="shared" si="177"/>
        <v>117508</v>
      </c>
      <c r="D252" s="170">
        <v>116414</v>
      </c>
      <c r="E252" s="170">
        <v>1094</v>
      </c>
      <c r="F252" s="170"/>
      <c r="G252" s="170">
        <f t="shared" si="178"/>
        <v>96399</v>
      </c>
      <c r="H252" s="170">
        <v>95358</v>
      </c>
      <c r="I252" s="170">
        <v>1041</v>
      </c>
      <c r="J252" s="170"/>
      <c r="K252" s="170">
        <f t="shared" si="179"/>
        <v>167690</v>
      </c>
      <c r="L252" s="170">
        <v>165882</v>
      </c>
      <c r="M252" s="170">
        <v>1808</v>
      </c>
      <c r="N252" s="170"/>
      <c r="O252" s="170">
        <f t="shared" si="180"/>
        <v>240274</v>
      </c>
      <c r="P252" s="170">
        <v>237926</v>
      </c>
      <c r="Q252" s="170">
        <v>2348</v>
      </c>
      <c r="R252" s="170"/>
      <c r="S252" s="170">
        <f t="shared" si="181"/>
        <v>158832</v>
      </c>
      <c r="T252" s="170">
        <v>156361</v>
      </c>
      <c r="U252" s="170">
        <v>2471</v>
      </c>
      <c r="V252" s="170"/>
      <c r="W252" s="170">
        <f t="shared" si="182"/>
        <v>59629</v>
      </c>
      <c r="X252" s="170">
        <v>56720</v>
      </c>
      <c r="Y252" s="170">
        <v>2909</v>
      </c>
      <c r="Z252" s="170"/>
      <c r="AA252" s="170">
        <f t="shared" si="183"/>
        <v>31712</v>
      </c>
      <c r="AB252" s="170">
        <v>28540</v>
      </c>
      <c r="AC252" s="170">
        <v>3172</v>
      </c>
      <c r="AD252" s="170"/>
      <c r="AE252" s="170">
        <f t="shared" si="184"/>
        <v>22649</v>
      </c>
      <c r="AF252" s="170">
        <v>20328</v>
      </c>
      <c r="AG252" s="170">
        <v>2321</v>
      </c>
      <c r="AH252" s="170"/>
      <c r="AI252" s="170">
        <f t="shared" si="185"/>
        <v>16085</v>
      </c>
      <c r="AJ252" s="170">
        <v>14867</v>
      </c>
      <c r="AK252" s="170">
        <v>1218</v>
      </c>
      <c r="AL252" s="170"/>
      <c r="AM252" s="170">
        <f t="shared" si="186"/>
        <v>10400</v>
      </c>
      <c r="AN252" s="170">
        <v>8369</v>
      </c>
      <c r="AO252" s="170">
        <v>2031</v>
      </c>
    </row>
    <row r="253" spans="2:41" ht="9" customHeight="1">
      <c r="B253" s="174"/>
      <c r="C253" s="165"/>
      <c r="D253" s="165"/>
      <c r="E253" s="165"/>
      <c r="F253" s="165"/>
      <c r="G253" s="165"/>
      <c r="H253" s="165"/>
      <c r="I253" s="165"/>
      <c r="J253" s="165"/>
      <c r="K253" s="165"/>
      <c r="L253" s="165"/>
      <c r="M253" s="165"/>
      <c r="N253" s="165"/>
      <c r="O253" s="165"/>
      <c r="P253" s="165"/>
      <c r="Q253" s="165"/>
      <c r="R253" s="165"/>
      <c r="S253" s="165"/>
      <c r="T253" s="165"/>
      <c r="U253" s="165"/>
      <c r="V253" s="165"/>
      <c r="W253" s="165"/>
      <c r="X253" s="165"/>
      <c r="Y253" s="165"/>
      <c r="Z253" s="165"/>
      <c r="AA253" s="165"/>
      <c r="AB253" s="165"/>
      <c r="AC253" s="165"/>
      <c r="AD253" s="165"/>
      <c r="AE253" s="165"/>
      <c r="AF253" s="165"/>
      <c r="AG253" s="165"/>
      <c r="AH253" s="165"/>
      <c r="AI253" s="165"/>
      <c r="AJ253" s="165"/>
      <c r="AK253" s="165"/>
      <c r="AL253" s="165"/>
      <c r="AM253" s="165"/>
      <c r="AN253" s="165"/>
      <c r="AO253" s="165"/>
    </row>
    <row r="254" spans="2:41" ht="15" customHeight="1">
      <c r="B254" s="178" t="s">
        <v>542</v>
      </c>
      <c r="C254" s="179">
        <v>21023</v>
      </c>
      <c r="D254" s="179">
        <v>21023</v>
      </c>
      <c r="E254" s="179">
        <v>0</v>
      </c>
      <c r="F254" s="179"/>
      <c r="G254" s="179">
        <v>2890</v>
      </c>
      <c r="H254" s="179">
        <v>2890</v>
      </c>
      <c r="I254" s="179">
        <v>0</v>
      </c>
      <c r="J254" s="179"/>
      <c r="K254" s="179">
        <v>2656</v>
      </c>
      <c r="L254" s="179">
        <v>2656</v>
      </c>
      <c r="M254" s="179">
        <v>0</v>
      </c>
      <c r="N254" s="179"/>
      <c r="O254" s="179">
        <v>3427</v>
      </c>
      <c r="P254" s="179">
        <v>3427</v>
      </c>
      <c r="Q254" s="179">
        <v>0</v>
      </c>
      <c r="R254" s="179"/>
      <c r="S254" s="179">
        <v>3485</v>
      </c>
      <c r="T254" s="179">
        <v>3485</v>
      </c>
      <c r="U254" s="179">
        <v>0</v>
      </c>
      <c r="V254" s="179"/>
      <c r="W254" s="179">
        <v>2836</v>
      </c>
      <c r="X254" s="179">
        <v>2836</v>
      </c>
      <c r="Y254" s="179">
        <v>0</v>
      </c>
      <c r="Z254" s="179"/>
      <c r="AA254" s="179">
        <v>2645</v>
      </c>
      <c r="AB254" s="179">
        <v>2645</v>
      </c>
      <c r="AC254" s="179">
        <v>0</v>
      </c>
      <c r="AD254" s="179"/>
      <c r="AE254" s="179">
        <v>2424</v>
      </c>
      <c r="AF254" s="179">
        <v>2424</v>
      </c>
      <c r="AG254" s="179">
        <v>0</v>
      </c>
      <c r="AH254" s="179"/>
      <c r="AI254" s="179">
        <f t="shared" ref="AI254:AI255" si="187">AJ254+AK254</f>
        <v>1170</v>
      </c>
      <c r="AJ254" s="179">
        <v>1170</v>
      </c>
      <c r="AK254" s="179">
        <v>0</v>
      </c>
      <c r="AL254" s="179"/>
      <c r="AM254" s="179">
        <f t="shared" ref="AM254:AM255" si="188">AN254+AO254</f>
        <v>462</v>
      </c>
      <c r="AN254" s="179">
        <v>462</v>
      </c>
      <c r="AO254" s="179">
        <v>0</v>
      </c>
    </row>
    <row r="255" spans="2:41" ht="36.75" customHeight="1">
      <c r="B255" s="180" t="s">
        <v>527</v>
      </c>
      <c r="C255" s="181">
        <v>246</v>
      </c>
      <c r="D255" s="181">
        <v>246</v>
      </c>
      <c r="E255" s="181">
        <v>0</v>
      </c>
      <c r="F255" s="181"/>
      <c r="G255" s="181">
        <v>211</v>
      </c>
      <c r="H255" s="181">
        <v>211</v>
      </c>
      <c r="I255" s="181">
        <v>0</v>
      </c>
      <c r="J255" s="181"/>
      <c r="K255" s="181">
        <v>181</v>
      </c>
      <c r="L255" s="181">
        <v>181</v>
      </c>
      <c r="M255" s="181">
        <v>0</v>
      </c>
      <c r="N255" s="181"/>
      <c r="O255" s="181">
        <v>107</v>
      </c>
      <c r="P255" s="181">
        <v>107</v>
      </c>
      <c r="Q255" s="181">
        <v>0</v>
      </c>
      <c r="R255" s="181"/>
      <c r="S255" s="181">
        <v>153</v>
      </c>
      <c r="T255" s="181">
        <v>153</v>
      </c>
      <c r="U255" s="181">
        <v>0</v>
      </c>
      <c r="V255" s="181"/>
      <c r="W255" s="181">
        <v>146</v>
      </c>
      <c r="X255" s="181">
        <v>146</v>
      </c>
      <c r="Y255" s="181">
        <v>0</v>
      </c>
      <c r="Z255" s="181"/>
      <c r="AA255" s="181">
        <v>94</v>
      </c>
      <c r="AB255" s="181">
        <v>94</v>
      </c>
      <c r="AC255" s="181">
        <v>0</v>
      </c>
      <c r="AD255" s="181"/>
      <c r="AE255" s="181">
        <v>129</v>
      </c>
      <c r="AF255" s="181">
        <v>129</v>
      </c>
      <c r="AG255" s="181">
        <v>0</v>
      </c>
      <c r="AH255" s="181"/>
      <c r="AI255" s="181">
        <f t="shared" si="187"/>
        <v>66</v>
      </c>
      <c r="AJ255" s="181">
        <v>66</v>
      </c>
      <c r="AK255" s="181">
        <v>0</v>
      </c>
      <c r="AL255" s="181"/>
      <c r="AM255" s="181">
        <f t="shared" si="188"/>
        <v>54</v>
      </c>
      <c r="AN255" s="181">
        <v>54</v>
      </c>
      <c r="AO255" s="181">
        <v>0</v>
      </c>
    </row>
    <row r="256" spans="2:41" ht="30.75" customHeight="1"/>
    <row r="257" spans="2:30" s="191" customFormat="1" ht="13.5" customHeight="1">
      <c r="B257" s="77" t="s">
        <v>342</v>
      </c>
      <c r="C257" s="190"/>
      <c r="D257" s="190"/>
      <c r="E257" s="190"/>
      <c r="F257" s="190"/>
      <c r="G257" s="190"/>
      <c r="H257" s="190"/>
      <c r="I257" s="190"/>
      <c r="J257" s="190"/>
      <c r="K257" s="190"/>
      <c r="L257" s="190"/>
      <c r="M257" s="190"/>
      <c r="N257" s="190"/>
      <c r="O257" s="190"/>
      <c r="P257" s="190"/>
      <c r="Q257" s="190"/>
      <c r="R257" s="190"/>
      <c r="W257" s="183"/>
      <c r="X257" s="183"/>
      <c r="Y257" s="183"/>
      <c r="Z257" s="183"/>
      <c r="AA257" s="192"/>
      <c r="AB257" s="192"/>
      <c r="AC257" s="192"/>
      <c r="AD257" s="192"/>
    </row>
    <row r="258" spans="2:30" s="191" customFormat="1" ht="206.25" customHeight="1">
      <c r="B258" s="77" t="s">
        <v>588</v>
      </c>
      <c r="C258" s="190"/>
      <c r="D258" s="190"/>
      <c r="E258" s="190"/>
      <c r="F258" s="190"/>
      <c r="G258" s="190"/>
      <c r="H258" s="190"/>
      <c r="I258" s="190"/>
      <c r="J258" s="190"/>
      <c r="K258" s="190"/>
      <c r="L258" s="190"/>
      <c r="M258" s="190"/>
      <c r="N258" s="190"/>
      <c r="O258" s="190"/>
      <c r="P258" s="190"/>
      <c r="Q258" s="190"/>
      <c r="R258" s="190"/>
      <c r="S258" s="190"/>
      <c r="T258" s="190"/>
      <c r="U258" s="190"/>
      <c r="V258" s="190"/>
      <c r="W258" s="190"/>
      <c r="X258" s="190"/>
      <c r="Y258" s="190"/>
      <c r="Z258" s="190"/>
      <c r="AA258" s="192"/>
      <c r="AB258" s="192"/>
      <c r="AC258" s="192"/>
      <c r="AD258" s="192"/>
    </row>
    <row r="259" spans="2:30" s="191" customFormat="1" ht="39">
      <c r="B259" s="142" t="s">
        <v>528</v>
      </c>
      <c r="C259" s="190"/>
      <c r="D259" s="190"/>
      <c r="E259" s="190"/>
      <c r="F259" s="190"/>
      <c r="G259" s="190"/>
      <c r="H259" s="190"/>
      <c r="I259" s="190"/>
      <c r="J259" s="190"/>
      <c r="K259" s="190"/>
      <c r="L259" s="190"/>
      <c r="M259" s="190"/>
      <c r="N259" s="190"/>
      <c r="O259" s="190"/>
      <c r="P259" s="190"/>
      <c r="Q259" s="190"/>
      <c r="R259" s="291"/>
      <c r="S259" s="291"/>
      <c r="T259" s="291"/>
      <c r="U259" s="291"/>
      <c r="V259" s="291"/>
      <c r="W259" s="291"/>
      <c r="X259" s="291"/>
      <c r="Y259" s="291"/>
      <c r="Z259" s="190"/>
      <c r="AA259" s="192"/>
      <c r="AB259" s="192"/>
      <c r="AC259" s="192"/>
      <c r="AD259" s="192"/>
    </row>
    <row r="260" spans="2:30" s="191" customFormat="1" ht="39">
      <c r="B260" s="142" t="s">
        <v>529</v>
      </c>
      <c r="C260" s="190"/>
      <c r="D260" s="190"/>
      <c r="E260" s="190"/>
      <c r="F260" s="190"/>
      <c r="G260" s="190"/>
      <c r="H260" s="190"/>
      <c r="I260" s="190"/>
      <c r="J260" s="190"/>
      <c r="K260" s="190"/>
      <c r="L260" s="190"/>
      <c r="M260" s="190"/>
      <c r="N260" s="190"/>
      <c r="O260" s="190"/>
      <c r="P260" s="190"/>
      <c r="Q260" s="190"/>
      <c r="R260" s="190"/>
      <c r="S260" s="190"/>
      <c r="T260" s="190"/>
      <c r="U260" s="190"/>
      <c r="V260" s="190"/>
      <c r="W260" s="190"/>
      <c r="X260" s="190"/>
      <c r="Y260" s="190"/>
      <c r="Z260" s="190"/>
      <c r="AA260" s="192"/>
      <c r="AB260" s="192"/>
      <c r="AC260" s="192"/>
      <c r="AD260" s="192"/>
    </row>
    <row r="261" spans="2:30" s="191" customFormat="1" ht="26.25">
      <c r="B261" s="142" t="s">
        <v>543</v>
      </c>
      <c r="C261" s="190"/>
      <c r="D261" s="190"/>
      <c r="E261" s="190"/>
      <c r="F261" s="190"/>
      <c r="G261" s="190"/>
      <c r="H261" s="190"/>
      <c r="I261" s="190"/>
      <c r="J261" s="190"/>
      <c r="K261" s="190"/>
      <c r="L261" s="190"/>
      <c r="M261" s="190"/>
      <c r="N261" s="190"/>
      <c r="O261" s="190"/>
      <c r="P261" s="190"/>
      <c r="Q261" s="190"/>
      <c r="R261" s="190"/>
      <c r="W261" s="183"/>
      <c r="X261" s="183"/>
      <c r="Y261" s="183"/>
      <c r="Z261" s="183"/>
      <c r="AA261" s="192"/>
      <c r="AB261" s="192"/>
      <c r="AC261" s="192"/>
      <c r="AD261" s="192"/>
    </row>
    <row r="262" spans="2:30" s="191" customFormat="1" ht="12.75">
      <c r="B262" s="195" t="s">
        <v>524</v>
      </c>
      <c r="W262" s="183"/>
      <c r="X262" s="183"/>
      <c r="Y262" s="183"/>
      <c r="Z262" s="183"/>
      <c r="AA262" s="192"/>
      <c r="AB262" s="192"/>
      <c r="AC262" s="192"/>
      <c r="AD262" s="192"/>
    </row>
    <row r="263" spans="2:30" s="191" customFormat="1" ht="63.75">
      <c r="B263" s="142" t="s">
        <v>616</v>
      </c>
      <c r="C263" s="190"/>
      <c r="D263" s="190"/>
      <c r="E263" s="190"/>
      <c r="F263" s="190"/>
      <c r="G263" s="190"/>
      <c r="H263" s="190"/>
      <c r="I263" s="190"/>
      <c r="J263" s="190"/>
      <c r="K263" s="190"/>
      <c r="L263" s="190"/>
      <c r="M263" s="190"/>
      <c r="N263" s="190"/>
      <c r="O263" s="190"/>
      <c r="P263" s="190"/>
      <c r="Q263" s="190"/>
      <c r="W263" s="183"/>
      <c r="X263" s="183"/>
      <c r="Y263" s="183"/>
      <c r="Z263" s="183"/>
      <c r="AA263" s="192"/>
      <c r="AB263" s="192"/>
      <c r="AC263" s="192"/>
      <c r="AD263" s="192"/>
    </row>
    <row r="264" spans="2:30" s="191" customFormat="1" ht="51">
      <c r="B264" s="205" t="s">
        <v>612</v>
      </c>
      <c r="C264" s="193"/>
      <c r="D264" s="193"/>
      <c r="E264" s="193"/>
      <c r="F264" s="193"/>
      <c r="G264" s="193"/>
      <c r="H264" s="193"/>
      <c r="I264" s="193"/>
      <c r="J264" s="193"/>
      <c r="K264" s="193"/>
      <c r="L264" s="194"/>
      <c r="M264" s="194"/>
      <c r="N264" s="194"/>
      <c r="O264" s="194"/>
      <c r="P264" s="194"/>
      <c r="Q264" s="194"/>
      <c r="W264" s="183"/>
      <c r="X264" s="183"/>
      <c r="Y264" s="183"/>
      <c r="Z264" s="183"/>
      <c r="AA264" s="192"/>
      <c r="AB264" s="192"/>
      <c r="AC264" s="192"/>
      <c r="AD264" s="192"/>
    </row>
    <row r="265" spans="2:30" s="191" customFormat="1" ht="12.75">
      <c r="B265" s="187"/>
      <c r="W265" s="183"/>
      <c r="X265" s="183"/>
      <c r="Y265" s="183"/>
      <c r="Z265" s="183"/>
      <c r="AA265" s="192"/>
      <c r="AB265" s="192"/>
      <c r="AC265" s="192"/>
      <c r="AD265" s="192"/>
    </row>
    <row r="270" spans="2:30" hidden="1">
      <c r="W270" s="175"/>
      <c r="X270" s="175"/>
      <c r="Y270" s="175"/>
      <c r="Z270" s="175"/>
    </row>
  </sheetData>
  <mergeCells count="13">
    <mergeCell ref="B3:B4"/>
    <mergeCell ref="R259:Y259"/>
    <mergeCell ref="AA3:AC3"/>
    <mergeCell ref="AI3:AK3"/>
    <mergeCell ref="AM3:AO3"/>
    <mergeCell ref="C2:AO2"/>
    <mergeCell ref="AE3:AG3"/>
    <mergeCell ref="W3:Y3"/>
    <mergeCell ref="S3:U3"/>
    <mergeCell ref="C3:E3"/>
    <mergeCell ref="G3:I3"/>
    <mergeCell ref="K3:M3"/>
    <mergeCell ref="O3:Q3"/>
  </mergeCells>
  <conditionalFormatting sqref="C196:R218 C8:R17 C107:R107 D134:R136 E123:G124 F131:G131 E126:G128 F125:G125 F129:F130 F132:F133 I123:K124 J132:J133 I131:J131 J129:J130 I126:K126 I125:J125 I127:J128 M124:O124 M126:N126 N125 N128:O128 M123:N123 N127 N130:O130 N129 N131:N133 Q124:R124 R131:R133 Q130:R130 R129 Q128:R128 R125:R127 R123 D109:R122 D108:H108 J108:R108 C19:R62 C18:P18 R18 R139 R142 D149:R154 R145:R147 Q148:R148 Q143:R144 Q140:R141 Q137:R138 N139 N142 N145:N147 M148:O148 M143:O144 M140:O141 M137:O138 J139 I140:K141 I137:K138 F139 E140:G141 E137:G138 E148:G148 F145:F147 I148:K148 I143:K144 I142:J142 E143:G144 F142:G142 F155 J155:R155 D156:R164 D166:R166 D165:F165 H165:R165 F173 I173:R173 D172:R172 D170:G171 D167:G167 I167:R171 D168:D169 F168:F169 C194:R194 D174:R193 C64:R105 C108:C193 G107:G193 K107:K193 O107:O193 S107:S193 C220:R239 C241:R255">
    <cfRule type="cellIs" dxfId="585" priority="197" operator="equal">
      <formula>$E$179</formula>
    </cfRule>
  </conditionalFormatting>
  <conditionalFormatting sqref="C5:AO255">
    <cfRule type="cellIs" dxfId="584" priority="193" operator="equal">
      <formula>0</formula>
    </cfRule>
  </conditionalFormatting>
  <conditionalFormatting sqref="AE63">
    <cfRule type="cellIs" dxfId="583" priority="176" operator="equal">
      <formula>0</formula>
    </cfRule>
  </conditionalFormatting>
  <conditionalFormatting sqref="AE63">
    <cfRule type="cellIs" dxfId="582" priority="175" operator="equal">
      <formula>0</formula>
    </cfRule>
  </conditionalFormatting>
  <conditionalFormatting sqref="AJ7">
    <cfRule type="cellIs" dxfId="581" priority="174" operator="equal">
      <formula>0</formula>
    </cfRule>
  </conditionalFormatting>
  <conditionalFormatting sqref="AN7">
    <cfRule type="cellIs" dxfId="580" priority="173" operator="equal">
      <formula>0</formula>
    </cfRule>
  </conditionalFormatting>
  <conditionalFormatting sqref="D123:D133">
    <cfRule type="cellIs" dxfId="579" priority="172" operator="equal">
      <formula>"N.D."</formula>
    </cfRule>
  </conditionalFormatting>
  <conditionalFormatting sqref="M125">
    <cfRule type="cellIs" dxfId="578" priority="159" operator="equal">
      <formula>"N.D."</formula>
    </cfRule>
  </conditionalFormatting>
  <conditionalFormatting sqref="M127:M133">
    <cfRule type="cellIs" dxfId="577" priority="158" operator="equal">
      <formula>"N.D."</formula>
    </cfRule>
  </conditionalFormatting>
  <conditionalFormatting sqref="O123">
    <cfRule type="cellIs" dxfId="576" priority="157" operator="equal">
      <formula>"N.D."</formula>
    </cfRule>
  </conditionalFormatting>
  <conditionalFormatting sqref="O125:O127">
    <cfRule type="cellIs" dxfId="575" priority="156" operator="equal">
      <formula>"N.D."</formula>
    </cfRule>
  </conditionalFormatting>
  <conditionalFormatting sqref="O129">
    <cfRule type="cellIs" dxfId="574" priority="155" operator="equal">
      <formula>"N.D."</formula>
    </cfRule>
  </conditionalFormatting>
  <conditionalFormatting sqref="O131:O133">
    <cfRule type="cellIs" dxfId="573" priority="154" operator="equal">
      <formula>"N.D."</formula>
    </cfRule>
  </conditionalFormatting>
  <conditionalFormatting sqref="P123:P133">
    <cfRule type="cellIs" dxfId="572" priority="153" operator="equal">
      <formula>"N.D."</formula>
    </cfRule>
  </conditionalFormatting>
  <conditionalFormatting sqref="Q131:Q133">
    <cfRule type="cellIs" dxfId="571" priority="152" operator="equal">
      <formula>"N.D."</formula>
    </cfRule>
  </conditionalFormatting>
  <conditionalFormatting sqref="Q129">
    <cfRule type="cellIs" dxfId="570" priority="151" operator="equal">
      <formula>"N.D."</formula>
    </cfRule>
  </conditionalFormatting>
  <conditionalFormatting sqref="Q125:Q127">
    <cfRule type="cellIs" dxfId="569" priority="150" operator="equal">
      <formula>"N.D."</formula>
    </cfRule>
  </conditionalFormatting>
  <conditionalFormatting sqref="Q123">
    <cfRule type="cellIs" dxfId="568" priority="149" operator="equal">
      <formula>"N.D."</formula>
    </cfRule>
  </conditionalFormatting>
  <conditionalFormatting sqref="S123">
    <cfRule type="cellIs" dxfId="567" priority="148" operator="equal">
      <formula>"N.D."</formula>
    </cfRule>
  </conditionalFormatting>
  <conditionalFormatting sqref="S125:S127">
    <cfRule type="cellIs" dxfId="566" priority="147" operator="equal">
      <formula>"N.D."</formula>
    </cfRule>
  </conditionalFormatting>
  <conditionalFormatting sqref="S129">
    <cfRule type="cellIs" dxfId="565" priority="146" operator="equal">
      <formula>"N.D."</formula>
    </cfRule>
  </conditionalFormatting>
  <conditionalFormatting sqref="S131:S133">
    <cfRule type="cellIs" dxfId="564" priority="145" operator="equal">
      <formula>"N.D."</formula>
    </cfRule>
  </conditionalFormatting>
  <conditionalFormatting sqref="T123:T133">
    <cfRule type="cellIs" dxfId="563" priority="144" operator="equal">
      <formula>"N.D."</formula>
    </cfRule>
  </conditionalFormatting>
  <conditionalFormatting sqref="U131:U133">
    <cfRule type="cellIs" dxfId="562" priority="143" operator="equal">
      <formula>"N.D."</formula>
    </cfRule>
  </conditionalFormatting>
  <conditionalFormatting sqref="U129">
    <cfRule type="cellIs" dxfId="561" priority="142" operator="equal">
      <formula>"N.D."</formula>
    </cfRule>
  </conditionalFormatting>
  <conditionalFormatting sqref="U125:U127">
    <cfRule type="cellIs" dxfId="560" priority="141" operator="equal">
      <formula>"N.D."</formula>
    </cfRule>
  </conditionalFormatting>
  <conditionalFormatting sqref="U123">
    <cfRule type="cellIs" dxfId="559" priority="140" operator="equal">
      <formula>"N.D."</formula>
    </cfRule>
  </conditionalFormatting>
  <conditionalFormatting sqref="W123 Y123:Z123">
    <cfRule type="cellIs" dxfId="558" priority="139" operator="equal">
      <formula>"N.D."</formula>
    </cfRule>
  </conditionalFormatting>
  <conditionalFormatting sqref="W125:W129">
    <cfRule type="cellIs" dxfId="557" priority="138" operator="equal">
      <formula>"N.D."</formula>
    </cfRule>
  </conditionalFormatting>
  <conditionalFormatting sqref="W131:W133 Y131:Y133">
    <cfRule type="cellIs" dxfId="556" priority="137" operator="equal">
      <formula>"N.D."</formula>
    </cfRule>
  </conditionalFormatting>
  <conditionalFormatting sqref="Y125:Y129">
    <cfRule type="cellIs" dxfId="555" priority="135" operator="equal">
      <formula>"N.D."</formula>
    </cfRule>
  </conditionalFormatting>
  <conditionalFormatting sqref="AA125:AA127">
    <cfRule type="cellIs" dxfId="554" priority="134" operator="equal">
      <formula>"N.D."</formula>
    </cfRule>
  </conditionalFormatting>
  <conditionalFormatting sqref="AA123">
    <cfRule type="cellIs" dxfId="553" priority="133" operator="equal">
      <formula>"N.D."</formula>
    </cfRule>
  </conditionalFormatting>
  <conditionalFormatting sqref="AB123:AB133">
    <cfRule type="cellIs" dxfId="552" priority="132" operator="equal">
      <formula>"N.D."</formula>
    </cfRule>
  </conditionalFormatting>
  <conditionalFormatting sqref="I108">
    <cfRule type="cellIs" dxfId="551" priority="131" operator="equal">
      <formula>"N.D."</formula>
    </cfRule>
  </conditionalFormatting>
  <conditionalFormatting sqref="Q18">
    <cfRule type="cellIs" dxfId="550" priority="130" operator="equal">
      <formula>"N.D."</formula>
    </cfRule>
  </conditionalFormatting>
  <conditionalFormatting sqref="AC125:AC127">
    <cfRule type="cellIs" dxfId="549" priority="129" operator="equal">
      <formula>"N.D."</formula>
    </cfRule>
  </conditionalFormatting>
  <conditionalFormatting sqref="AE126:AE127">
    <cfRule type="cellIs" dxfId="548" priority="128" operator="equal">
      <formula>"N.D."</formula>
    </cfRule>
  </conditionalFormatting>
  <conditionalFormatting sqref="AC129">
    <cfRule type="cellIs" dxfId="547" priority="127" operator="equal">
      <formula>"N.D."</formula>
    </cfRule>
  </conditionalFormatting>
  <conditionalFormatting sqref="AC131">
    <cfRule type="cellIs" dxfId="546" priority="126" operator="equal">
      <formula>"N.D."</formula>
    </cfRule>
  </conditionalFormatting>
  <conditionalFormatting sqref="AC132:AC133">
    <cfRule type="cellIs" dxfId="545" priority="125" operator="equal">
      <formula>"N.D."</formula>
    </cfRule>
  </conditionalFormatting>
  <conditionalFormatting sqref="AE131:AE133">
    <cfRule type="cellIs" dxfId="544" priority="124" operator="equal">
      <formula>"N.D."</formula>
    </cfRule>
  </conditionalFormatting>
  <conditionalFormatting sqref="AE123">
    <cfRule type="cellIs" dxfId="543" priority="123" operator="equal">
      <formula>"N.D."</formula>
    </cfRule>
  </conditionalFormatting>
  <conditionalFormatting sqref="AC123">
    <cfRule type="cellIs" dxfId="542" priority="122" operator="equal">
      <formula>"N.D."</formula>
    </cfRule>
  </conditionalFormatting>
  <conditionalFormatting sqref="AF123:AF133">
    <cfRule type="cellIs" dxfId="541" priority="121" operator="equal">
      <formula>"N.D."</formula>
    </cfRule>
  </conditionalFormatting>
  <conditionalFormatting sqref="AG123">
    <cfRule type="cellIs" dxfId="540" priority="120" operator="equal">
      <formula>"N.D."</formula>
    </cfRule>
  </conditionalFormatting>
  <conditionalFormatting sqref="AG125">
    <cfRule type="cellIs" dxfId="539" priority="119" operator="equal">
      <formula>"N.D."</formula>
    </cfRule>
  </conditionalFormatting>
  <conditionalFormatting sqref="AG126">
    <cfRule type="cellIs" dxfId="538" priority="118" operator="equal">
      <formula>"N.D."</formula>
    </cfRule>
  </conditionalFormatting>
  <conditionalFormatting sqref="AG127">
    <cfRule type="cellIs" dxfId="537" priority="117" operator="equal">
      <formula>"N.D."</formula>
    </cfRule>
  </conditionalFormatting>
  <conditionalFormatting sqref="AG129">
    <cfRule type="cellIs" dxfId="536" priority="116" operator="equal">
      <formula>"N.D."</formula>
    </cfRule>
  </conditionalFormatting>
  <conditionalFormatting sqref="AG131:AG133">
    <cfRule type="cellIs" dxfId="535" priority="115" operator="equal">
      <formula>"N.D."</formula>
    </cfRule>
  </conditionalFormatting>
  <conditionalFormatting sqref="AG139">
    <cfRule type="cellIs" dxfId="534" priority="113" operator="equal">
      <formula>"N.D."</formula>
    </cfRule>
  </conditionalFormatting>
  <conditionalFormatting sqref="AG142:AG143">
    <cfRule type="cellIs" dxfId="533" priority="112" operator="equal">
      <formula>"N.D."</formula>
    </cfRule>
  </conditionalFormatting>
  <conditionalFormatting sqref="AG145:AG147">
    <cfRule type="cellIs" dxfId="532" priority="111" operator="equal">
      <formula>"N.D."</formula>
    </cfRule>
  </conditionalFormatting>
  <conditionalFormatting sqref="AC145:AC147">
    <cfRule type="cellIs" dxfId="531" priority="110" operator="equal">
      <formula>"N.D."</formula>
    </cfRule>
  </conditionalFormatting>
  <conditionalFormatting sqref="AC142">
    <cfRule type="cellIs" dxfId="530" priority="109" operator="equal">
      <formula>"N.D."</formula>
    </cfRule>
  </conditionalFormatting>
  <conditionalFormatting sqref="AC139">
    <cfRule type="cellIs" dxfId="529" priority="108" operator="equal">
      <formula>"N.D."</formula>
    </cfRule>
  </conditionalFormatting>
  <conditionalFormatting sqref="AB137:AB148">
    <cfRule type="cellIs" dxfId="528" priority="107" operator="equal">
      <formula>"N.D."</formula>
    </cfRule>
  </conditionalFormatting>
  <conditionalFormatting sqref="AA139">
    <cfRule type="cellIs" dxfId="527" priority="106" operator="equal">
      <formula>"N.D."</formula>
    </cfRule>
  </conditionalFormatting>
  <conditionalFormatting sqref="AA142">
    <cfRule type="cellIs" dxfId="526" priority="105" operator="equal">
      <formula>"N.D."</formula>
    </cfRule>
  </conditionalFormatting>
  <conditionalFormatting sqref="AA145:AA147">
    <cfRule type="cellIs" dxfId="525" priority="104" operator="equal">
      <formula>"N.D."</formula>
    </cfRule>
  </conditionalFormatting>
  <conditionalFormatting sqref="Y145:Y147">
    <cfRule type="cellIs" dxfId="524" priority="103" operator="equal">
      <formula>"N.D."</formula>
    </cfRule>
  </conditionalFormatting>
  <conditionalFormatting sqref="Y142">
    <cfRule type="cellIs" dxfId="523" priority="102" operator="equal">
      <formula>"N.D."</formula>
    </cfRule>
  </conditionalFormatting>
  <conditionalFormatting sqref="Y139">
    <cfRule type="cellIs" dxfId="522" priority="101" operator="equal">
      <formula>"N.D."</formula>
    </cfRule>
  </conditionalFormatting>
  <conditionalFormatting sqref="W139">
    <cfRule type="cellIs" dxfId="521" priority="99" operator="equal">
      <formula>"N.D."</formula>
    </cfRule>
  </conditionalFormatting>
  <conditionalFormatting sqref="W145:W147">
    <cfRule type="cellIs" dxfId="520" priority="98" operator="equal">
      <formula>"N.D."</formula>
    </cfRule>
  </conditionalFormatting>
  <conditionalFormatting sqref="U145:U147">
    <cfRule type="cellIs" dxfId="519" priority="97" operator="equal">
      <formula>"N.D."</formula>
    </cfRule>
  </conditionalFormatting>
  <conditionalFormatting sqref="T137:T148">
    <cfRule type="cellIs" dxfId="518" priority="96" operator="equal">
      <formula>"N.D."</formula>
    </cfRule>
  </conditionalFormatting>
  <conditionalFormatting sqref="S139">
    <cfRule type="cellIs" dxfId="517" priority="95" operator="equal">
      <formula>"N.D."</formula>
    </cfRule>
  </conditionalFormatting>
  <conditionalFormatting sqref="S142">
    <cfRule type="cellIs" dxfId="516" priority="94" operator="equal">
      <formula>"N.D."</formula>
    </cfRule>
  </conditionalFormatting>
  <conditionalFormatting sqref="S145:S147">
    <cfRule type="cellIs" dxfId="515" priority="93" operator="equal">
      <formula>"N.D."</formula>
    </cfRule>
  </conditionalFormatting>
  <conditionalFormatting sqref="Q139">
    <cfRule type="cellIs" dxfId="514" priority="92" operator="equal">
      <formula>"N.D."</formula>
    </cfRule>
  </conditionalFormatting>
  <conditionalFormatting sqref="Q142">
    <cfRule type="cellIs" dxfId="513" priority="91" operator="equal">
      <formula>"N.D."</formula>
    </cfRule>
  </conditionalFormatting>
  <conditionalFormatting sqref="Q145">
    <cfRule type="cellIs" dxfId="512" priority="90" operator="equal">
      <formula>"N.D."</formula>
    </cfRule>
  </conditionalFormatting>
  <conditionalFormatting sqref="Q146">
    <cfRule type="cellIs" dxfId="511" priority="89" operator="equal">
      <formula>"N.D."</formula>
    </cfRule>
  </conditionalFormatting>
  <conditionalFormatting sqref="Q147">
    <cfRule type="cellIs" dxfId="510" priority="88" operator="equal">
      <formula>"N.D."</formula>
    </cfRule>
  </conditionalFormatting>
  <conditionalFormatting sqref="P137:P148">
    <cfRule type="cellIs" dxfId="509" priority="87" operator="equal">
      <formula>"N.D."</formula>
    </cfRule>
  </conditionalFormatting>
  <conditionalFormatting sqref="O139">
    <cfRule type="cellIs" dxfId="508" priority="86" operator="equal">
      <formula>"N.D."</formula>
    </cfRule>
  </conditionalFormatting>
  <conditionalFormatting sqref="M139">
    <cfRule type="cellIs" dxfId="507" priority="85" operator="equal">
      <formula>"N.D."</formula>
    </cfRule>
  </conditionalFormatting>
  <conditionalFormatting sqref="M142">
    <cfRule type="cellIs" dxfId="506" priority="84" operator="equal">
      <formula>"N.D."</formula>
    </cfRule>
  </conditionalFormatting>
  <conditionalFormatting sqref="O142">
    <cfRule type="cellIs" dxfId="505" priority="83" operator="equal">
      <formula>"N.D."</formula>
    </cfRule>
  </conditionalFormatting>
  <conditionalFormatting sqref="O145:O147">
    <cfRule type="cellIs" dxfId="504" priority="82" operator="equal">
      <formula>"N.D."</formula>
    </cfRule>
  </conditionalFormatting>
  <conditionalFormatting sqref="M145:M147">
    <cfRule type="cellIs" dxfId="503" priority="81" operator="equal">
      <formula>"N.D."</formula>
    </cfRule>
  </conditionalFormatting>
  <conditionalFormatting sqref="L137:L148">
    <cfRule type="cellIs" dxfId="502" priority="80" operator="equal">
      <formula>"N.D."</formula>
    </cfRule>
  </conditionalFormatting>
  <conditionalFormatting sqref="K139">
    <cfRule type="cellIs" dxfId="501" priority="79" operator="equal">
      <formula>"N.D."</formula>
    </cfRule>
  </conditionalFormatting>
  <conditionalFormatting sqref="I139">
    <cfRule type="cellIs" dxfId="500" priority="78" operator="equal">
      <formula>"N.D."</formula>
    </cfRule>
  </conditionalFormatting>
  <conditionalFormatting sqref="H137:H148">
    <cfRule type="cellIs" dxfId="499" priority="77" operator="equal">
      <formula>"N.D."</formula>
    </cfRule>
  </conditionalFormatting>
  <conditionalFormatting sqref="E139">
    <cfRule type="cellIs" dxfId="498" priority="76" operator="equal">
      <formula>"N.D."</formula>
    </cfRule>
  </conditionalFormatting>
  <conditionalFormatting sqref="D137:D148">
    <cfRule type="cellIs" dxfId="497" priority="75" operator="equal">
      <formula>"N.D."</formula>
    </cfRule>
  </conditionalFormatting>
  <conditionalFormatting sqref="E145:E147">
    <cfRule type="cellIs" dxfId="496" priority="74" operator="equal">
      <formula>"N.D."</formula>
    </cfRule>
  </conditionalFormatting>
  <conditionalFormatting sqref="I145:J147">
    <cfRule type="cellIs" dxfId="495" priority="70" operator="equal">
      <formula>"N.D."</formula>
    </cfRule>
  </conditionalFormatting>
  <conditionalFormatting sqref="K145:K147">
    <cfRule type="cellIs" dxfId="494" priority="69" operator="equal">
      <formula>"N.D."</formula>
    </cfRule>
  </conditionalFormatting>
  <conditionalFormatting sqref="K142">
    <cfRule type="cellIs" dxfId="493" priority="68" operator="equal">
      <formula>"N.D."</formula>
    </cfRule>
  </conditionalFormatting>
  <conditionalFormatting sqref="G145:G147">
    <cfRule type="cellIs" dxfId="492" priority="67" operator="equal">
      <formula>"N.D."</formula>
    </cfRule>
  </conditionalFormatting>
  <conditionalFormatting sqref="G139">
    <cfRule type="cellIs" dxfId="491" priority="66" operator="equal">
      <formula>"N.D."</formula>
    </cfRule>
  </conditionalFormatting>
  <conditionalFormatting sqref="E142">
    <cfRule type="cellIs" dxfId="490" priority="65" operator="equal">
      <formula>"N.D."</formula>
    </cfRule>
  </conditionalFormatting>
  <conditionalFormatting sqref="D155:E155">
    <cfRule type="cellIs" dxfId="489" priority="63" operator="equal">
      <formula>"N.D."</formula>
    </cfRule>
  </conditionalFormatting>
  <conditionalFormatting sqref="G155:I155">
    <cfRule type="cellIs" dxfId="488" priority="62" operator="equal">
      <formula>"N.D."</formula>
    </cfRule>
  </conditionalFormatting>
  <conditionalFormatting sqref="G165">
    <cfRule type="cellIs" dxfId="487" priority="61" operator="equal">
      <formula>"N.D."</formula>
    </cfRule>
  </conditionalFormatting>
  <conditionalFormatting sqref="G168">
    <cfRule type="cellIs" dxfId="486" priority="60" operator="equal">
      <formula>"N.D."</formula>
    </cfRule>
  </conditionalFormatting>
  <conditionalFormatting sqref="G173">
    <cfRule type="cellIs" dxfId="485" priority="59" operator="equal">
      <formula>"N.D."</formula>
    </cfRule>
  </conditionalFormatting>
  <conditionalFormatting sqref="H171">
    <cfRule type="cellIs" dxfId="484" priority="58" operator="equal">
      <formula>"N.D."</formula>
    </cfRule>
  </conditionalFormatting>
  <conditionalFormatting sqref="H173">
    <cfRule type="cellIs" dxfId="483" priority="57" operator="equal">
      <formula>"N.D."</formula>
    </cfRule>
  </conditionalFormatting>
  <conditionalFormatting sqref="H167:H170">
    <cfRule type="cellIs" dxfId="482" priority="56" operator="equal">
      <formula>"N.D."</formula>
    </cfRule>
  </conditionalFormatting>
  <conditionalFormatting sqref="G169">
    <cfRule type="cellIs" dxfId="481" priority="55" operator="equal">
      <formula>"N.D."</formula>
    </cfRule>
  </conditionalFormatting>
  <conditionalFormatting sqref="E168:E169">
    <cfRule type="cellIs" dxfId="480" priority="54" operator="equal">
      <formula>"N.D."</formula>
    </cfRule>
  </conditionalFormatting>
  <conditionalFormatting sqref="D173:E173">
    <cfRule type="cellIs" dxfId="479" priority="53" operator="equal">
      <formula>"N.D."</formula>
    </cfRule>
  </conditionalFormatting>
  <conditionalFormatting sqref="AF137:AF148">
    <cfRule type="cellIs" dxfId="478" priority="52" operator="equal">
      <formula>"N.D."</formula>
    </cfRule>
  </conditionalFormatting>
  <conditionalFormatting sqref="X137:X148">
    <cfRule type="cellIs" dxfId="477" priority="51" operator="equal">
      <formula>"N.D."</formula>
    </cfRule>
  </conditionalFormatting>
  <conditionalFormatting sqref="X123:X133">
    <cfRule type="cellIs" dxfId="476" priority="50" operator="equal">
      <formula>"N.D."</formula>
    </cfRule>
  </conditionalFormatting>
  <conditionalFormatting sqref="E125">
    <cfRule type="cellIs" dxfId="475" priority="49" operator="equal">
      <formula>"N.D."</formula>
    </cfRule>
  </conditionalFormatting>
  <conditionalFormatting sqref="E129:E133">
    <cfRule type="cellIs" dxfId="474" priority="48" operator="equal">
      <formula>"N.D."</formula>
    </cfRule>
  </conditionalFormatting>
  <conditionalFormatting sqref="G129:G130">
    <cfRule type="cellIs" dxfId="473" priority="47" operator="equal">
      <formula>"N.D."</formula>
    </cfRule>
  </conditionalFormatting>
  <conditionalFormatting sqref="G132:G133">
    <cfRule type="cellIs" dxfId="472" priority="46" operator="equal">
      <formula>"N.D."</formula>
    </cfRule>
  </conditionalFormatting>
  <conditionalFormatting sqref="H123:H133">
    <cfRule type="cellIs" dxfId="471" priority="45" operator="equal">
      <formula>"N.D."</formula>
    </cfRule>
  </conditionalFormatting>
  <conditionalFormatting sqref="I129:I130">
    <cfRule type="cellIs" dxfId="470" priority="44" operator="equal">
      <formula>"N.D."</formula>
    </cfRule>
  </conditionalFormatting>
  <conditionalFormatting sqref="I132:I133">
    <cfRule type="cellIs" dxfId="469" priority="43" operator="equal">
      <formula>"N.D."</formula>
    </cfRule>
  </conditionalFormatting>
  <conditionalFormatting sqref="K125">
    <cfRule type="cellIs" dxfId="468" priority="42" operator="equal">
      <formula>"N.D."</formula>
    </cfRule>
  </conditionalFormatting>
  <conditionalFormatting sqref="K127:K133">
    <cfRule type="cellIs" dxfId="467" priority="41" operator="equal">
      <formula>"N.D."</formula>
    </cfRule>
  </conditionalFormatting>
  <conditionalFormatting sqref="L123:L133">
    <cfRule type="cellIs" dxfId="466" priority="40" operator="equal">
      <formula>"N.D."</formula>
    </cfRule>
  </conditionalFormatting>
  <conditionalFormatting sqref="S220:S238">
    <cfRule type="cellIs" dxfId="465" priority="39" operator="equal">
      <formula>$E$179</formula>
    </cfRule>
  </conditionalFormatting>
  <conditionalFormatting sqref="W220:W238">
    <cfRule type="cellIs" dxfId="464" priority="38" operator="equal">
      <formula>$E$179</formula>
    </cfRule>
  </conditionalFormatting>
  <conditionalFormatting sqref="AA220:AA238">
    <cfRule type="cellIs" dxfId="463" priority="37" operator="equal">
      <formula>$E$179</formula>
    </cfRule>
  </conditionalFormatting>
  <conditionalFormatting sqref="AE220:AE238">
    <cfRule type="cellIs" dxfId="462" priority="36" operator="equal">
      <formula>$E$179</formula>
    </cfRule>
  </conditionalFormatting>
  <conditionalFormatting sqref="S64:S104">
    <cfRule type="cellIs" dxfId="461" priority="35" operator="equal">
      <formula>$E$179</formula>
    </cfRule>
  </conditionalFormatting>
  <conditionalFormatting sqref="W64:W104">
    <cfRule type="cellIs" dxfId="460" priority="34" operator="equal">
      <formula>$E$179</formula>
    </cfRule>
  </conditionalFormatting>
  <conditionalFormatting sqref="AA64:AA104">
    <cfRule type="cellIs" dxfId="459" priority="33" operator="equal">
      <formula>$E$179</formula>
    </cfRule>
  </conditionalFormatting>
  <conditionalFormatting sqref="AE64:AE104">
    <cfRule type="cellIs" dxfId="458" priority="32" operator="equal">
      <formula>$E$179</formula>
    </cfRule>
  </conditionalFormatting>
  <conditionalFormatting sqref="AI64:AI104">
    <cfRule type="cellIs" dxfId="457" priority="31" operator="equal">
      <formula>$E$179</formula>
    </cfRule>
  </conditionalFormatting>
  <conditionalFormatting sqref="AM64:AM104">
    <cfRule type="cellIs" dxfId="456" priority="30" operator="equal">
      <formula>$E$179</formula>
    </cfRule>
  </conditionalFormatting>
  <conditionalFormatting sqref="AI64:AI104">
    <cfRule type="cellIs" dxfId="455" priority="29" operator="equal">
      <formula>$E$179</formula>
    </cfRule>
  </conditionalFormatting>
  <conditionalFormatting sqref="AM64:AM104">
    <cfRule type="cellIs" dxfId="454" priority="28" operator="equal">
      <formula>$E$179</formula>
    </cfRule>
  </conditionalFormatting>
  <conditionalFormatting sqref="W107:W193">
    <cfRule type="cellIs" dxfId="453" priority="27" operator="equal">
      <formula>$E$179</formula>
    </cfRule>
  </conditionalFormatting>
  <conditionalFormatting sqref="AA107:AA193">
    <cfRule type="cellIs" dxfId="452" priority="26" operator="equal">
      <formula>$E$179</formula>
    </cfRule>
  </conditionalFormatting>
  <conditionalFormatting sqref="AE107:AE193">
    <cfRule type="cellIs" dxfId="451" priority="25" operator="equal">
      <formula>$E$179</formula>
    </cfRule>
  </conditionalFormatting>
  <conditionalFormatting sqref="AI126:AI127 AI150:AI151 AI174:AI175">
    <cfRule type="cellIs" dxfId="450" priority="24" operator="equal">
      <formula>"N.D."</formula>
    </cfRule>
  </conditionalFormatting>
  <conditionalFormatting sqref="AI131:AI133">
    <cfRule type="cellIs" dxfId="449" priority="23" operator="equal">
      <formula>"N.D."</formula>
    </cfRule>
  </conditionalFormatting>
  <conditionalFormatting sqref="AI123 AI147 AI171">
    <cfRule type="cellIs" dxfId="448" priority="22" operator="equal">
      <formula>"N.D."</formula>
    </cfRule>
  </conditionalFormatting>
  <conditionalFormatting sqref="AI107:AI194">
    <cfRule type="cellIs" dxfId="447" priority="21" operator="equal">
      <formula>$E$179</formula>
    </cfRule>
  </conditionalFormatting>
  <conditionalFormatting sqref="AM126:AM127">
    <cfRule type="cellIs" dxfId="446" priority="20" operator="equal">
      <formula>"N.D."</formula>
    </cfRule>
  </conditionalFormatting>
  <conditionalFormatting sqref="AM131:AM133">
    <cfRule type="cellIs" dxfId="445" priority="19" operator="equal">
      <formula>"N.D."</formula>
    </cfRule>
  </conditionalFormatting>
  <conditionalFormatting sqref="AM123">
    <cfRule type="cellIs" dxfId="444" priority="18" operator="equal">
      <formula>"N.D."</formula>
    </cfRule>
  </conditionalFormatting>
  <conditionalFormatting sqref="AM107:AM193">
    <cfRule type="cellIs" dxfId="443" priority="17" operator="equal">
      <formula>$E$179</formula>
    </cfRule>
  </conditionalFormatting>
  <conditionalFormatting sqref="S220:S238">
    <cfRule type="cellIs" dxfId="442" priority="16" operator="equal">
      <formula>$E$179</formula>
    </cfRule>
  </conditionalFormatting>
  <conditionalFormatting sqref="W220:W238">
    <cfRule type="cellIs" dxfId="441" priority="15" operator="equal">
      <formula>$E$179</formula>
    </cfRule>
  </conditionalFormatting>
  <conditionalFormatting sqref="AA220:AA238">
    <cfRule type="cellIs" dxfId="440" priority="14" operator="equal">
      <formula>$E$179</formula>
    </cfRule>
  </conditionalFormatting>
  <conditionalFormatting sqref="AE220:AE238">
    <cfRule type="cellIs" dxfId="439" priority="13" operator="equal">
      <formula>$E$179</formula>
    </cfRule>
  </conditionalFormatting>
  <conditionalFormatting sqref="AI220:AI238">
    <cfRule type="cellIs" dxfId="438" priority="12" operator="equal">
      <formula>$E$179</formula>
    </cfRule>
  </conditionalFormatting>
  <conditionalFormatting sqref="AM220:AM238">
    <cfRule type="cellIs" dxfId="437" priority="11" operator="equal">
      <formula>$E$179</formula>
    </cfRule>
  </conditionalFormatting>
  <conditionalFormatting sqref="S241:S252">
    <cfRule type="cellIs" dxfId="436" priority="10" operator="equal">
      <formula>$E$179</formula>
    </cfRule>
  </conditionalFormatting>
  <conditionalFormatting sqref="W241:W252">
    <cfRule type="cellIs" dxfId="435" priority="9" operator="equal">
      <formula>$E$179</formula>
    </cfRule>
  </conditionalFormatting>
  <conditionalFormatting sqref="AA241:AA252">
    <cfRule type="cellIs" dxfId="434" priority="8" operator="equal">
      <formula>$E$179</formula>
    </cfRule>
  </conditionalFormatting>
  <conditionalFormatting sqref="AE241:AE252">
    <cfRule type="cellIs" dxfId="433" priority="7" operator="equal">
      <formula>$E$179</formula>
    </cfRule>
  </conditionalFormatting>
  <conditionalFormatting sqref="AI241:AI252">
    <cfRule type="cellIs" dxfId="432" priority="6" operator="equal">
      <formula>$E$179</formula>
    </cfRule>
  </conditionalFormatting>
  <conditionalFormatting sqref="AM241:AM252">
    <cfRule type="cellIs" dxfId="431" priority="5" operator="equal">
      <formula>$E$179</formula>
    </cfRule>
  </conditionalFormatting>
  <conditionalFormatting sqref="AN162:AN193">
    <cfRule type="cellIs" dxfId="430" priority="4" operator="equal">
      <formula>$E$179</formula>
    </cfRule>
  </conditionalFormatting>
  <conditionalFormatting sqref="AM254:AM255">
    <cfRule type="cellIs" dxfId="429" priority="3" operator="equal">
      <formula>$E$179</formula>
    </cfRule>
  </conditionalFormatting>
  <conditionalFormatting sqref="AI254:AI255">
    <cfRule type="cellIs" dxfId="428" priority="2" operator="equal">
      <formula>$E$179</formula>
    </cfRule>
  </conditionalFormatting>
  <hyperlinks>
    <hyperlink ref="B264" r:id="rId1" display="https://travel.state.gov/content/travel/en/legal/visa-law0/visa-statistics/annual-reports.html"/>
    <hyperlink ref="AP4" location="Índice!A1" display="Regresar"/>
  </hyperlinks>
  <pageMargins left="0.7" right="0.7" top="0.75" bottom="0.75" header="0.3" footer="0.3"/>
  <pageSetup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3"/>
  <sheetViews>
    <sheetView zoomScale="115" zoomScaleNormal="115" workbookViewId="0">
      <pane xSplit="3" ySplit="8" topLeftCell="D77" activePane="bottomRight" state="frozen"/>
      <selection pane="topRight" activeCell="D1" sqref="D1"/>
      <selection pane="bottomLeft" activeCell="A9" sqref="A9"/>
      <selection pane="bottomRight" activeCell="AB87" sqref="AB87:AB88"/>
    </sheetView>
  </sheetViews>
  <sheetFormatPr baseColWidth="10" defaultColWidth="0" defaultRowHeight="18" zeroHeight="1"/>
  <cols>
    <col min="1" max="1" width="3" style="1" customWidth="1"/>
    <col min="2" max="2" width="14.28515625" style="1" customWidth="1"/>
    <col min="3" max="3" width="53" style="1" customWidth="1"/>
    <col min="4" max="24" width="11.42578125" style="1" customWidth="1"/>
    <col min="25" max="28" width="11.42578125" style="61" customWidth="1"/>
    <col min="29" max="29" width="11.42578125" style="1" customWidth="1"/>
    <col min="30" max="30" width="2.85546875" style="1" customWidth="1"/>
    <col min="31" max="16384" width="11.42578125" style="1" hidden="1"/>
  </cols>
  <sheetData>
    <row r="1" spans="2:29" ht="15" customHeight="1">
      <c r="B1" s="59"/>
      <c r="C1" s="60"/>
      <c r="D1" s="292" t="s">
        <v>609</v>
      </c>
      <c r="E1" s="292"/>
      <c r="F1" s="292"/>
      <c r="G1" s="292"/>
      <c r="H1" s="292"/>
      <c r="I1" s="292"/>
      <c r="J1" s="292"/>
      <c r="K1" s="292"/>
      <c r="L1" s="292"/>
      <c r="M1" s="292"/>
      <c r="N1" s="292"/>
      <c r="O1" s="292"/>
      <c r="P1" s="292"/>
      <c r="Q1" s="292"/>
      <c r="R1" s="292"/>
      <c r="S1" s="292"/>
      <c r="T1" s="292"/>
      <c r="U1" s="292"/>
      <c r="V1" s="292"/>
      <c r="W1" s="292"/>
      <c r="X1" s="292"/>
      <c r="Y1" s="292"/>
      <c r="Z1" s="292"/>
      <c r="AA1" s="292"/>
      <c r="AB1" s="292"/>
    </row>
    <row r="2" spans="2:29" ht="15" customHeight="1">
      <c r="B2" s="59"/>
      <c r="C2" s="60"/>
      <c r="D2" s="292"/>
      <c r="E2" s="292"/>
      <c r="F2" s="292"/>
      <c r="G2" s="292"/>
      <c r="H2" s="292"/>
      <c r="I2" s="292"/>
      <c r="J2" s="292"/>
      <c r="K2" s="292"/>
      <c r="L2" s="292"/>
      <c r="M2" s="292"/>
      <c r="N2" s="292"/>
      <c r="O2" s="292"/>
      <c r="P2" s="292"/>
      <c r="Q2" s="292"/>
      <c r="R2" s="292"/>
      <c r="S2" s="292"/>
      <c r="T2" s="292"/>
      <c r="U2" s="292"/>
      <c r="V2" s="292"/>
      <c r="W2" s="292"/>
      <c r="X2" s="292"/>
      <c r="Y2" s="292"/>
      <c r="Z2" s="292"/>
      <c r="AA2" s="292"/>
      <c r="AB2" s="292"/>
    </row>
    <row r="3" spans="2:29" ht="15" customHeight="1">
      <c r="B3" s="59"/>
      <c r="C3" s="60"/>
      <c r="D3" s="292"/>
      <c r="E3" s="292"/>
      <c r="F3" s="292"/>
      <c r="G3" s="292"/>
      <c r="H3" s="292"/>
      <c r="I3" s="292"/>
      <c r="J3" s="292"/>
      <c r="K3" s="292"/>
      <c r="L3" s="292"/>
      <c r="M3" s="292"/>
      <c r="N3" s="292"/>
      <c r="O3" s="292"/>
      <c r="P3" s="292"/>
      <c r="Q3" s="292"/>
      <c r="R3" s="292"/>
      <c r="S3" s="292"/>
      <c r="T3" s="292"/>
      <c r="U3" s="292"/>
      <c r="V3" s="292"/>
      <c r="W3" s="292"/>
      <c r="X3" s="292"/>
      <c r="Y3" s="292"/>
      <c r="Z3" s="292"/>
      <c r="AA3" s="292"/>
      <c r="AB3" s="292"/>
    </row>
    <row r="4" spans="2:29" ht="15" customHeight="1">
      <c r="B4" s="59"/>
      <c r="C4" s="60"/>
      <c r="D4" s="292"/>
      <c r="E4" s="292"/>
      <c r="F4" s="292"/>
      <c r="G4" s="292"/>
      <c r="H4" s="292"/>
      <c r="I4" s="292"/>
      <c r="J4" s="292"/>
      <c r="K4" s="292"/>
      <c r="L4" s="292"/>
      <c r="M4" s="292"/>
      <c r="N4" s="292"/>
      <c r="O4" s="292"/>
      <c r="P4" s="292"/>
      <c r="Q4" s="292"/>
      <c r="R4" s="292"/>
      <c r="S4" s="292"/>
      <c r="T4" s="292"/>
      <c r="U4" s="292"/>
      <c r="V4" s="292"/>
      <c r="W4" s="292"/>
      <c r="X4" s="292"/>
      <c r="Y4" s="292"/>
      <c r="Z4" s="292"/>
      <c r="AA4" s="292"/>
      <c r="AB4" s="292"/>
    </row>
    <row r="5" spans="2:29" ht="15" customHeight="1">
      <c r="B5" s="59"/>
      <c r="C5" s="62"/>
      <c r="D5" s="292"/>
      <c r="E5" s="292"/>
      <c r="F5" s="292"/>
      <c r="G5" s="292"/>
      <c r="H5" s="292"/>
      <c r="I5" s="292"/>
      <c r="J5" s="292"/>
      <c r="K5" s="292"/>
      <c r="L5" s="292"/>
      <c r="M5" s="292"/>
      <c r="N5" s="292"/>
      <c r="O5" s="292"/>
      <c r="P5" s="292"/>
      <c r="Q5" s="292"/>
      <c r="R5" s="292"/>
      <c r="S5" s="292"/>
      <c r="T5" s="292"/>
      <c r="U5" s="292"/>
      <c r="V5" s="292"/>
      <c r="W5" s="292"/>
      <c r="X5" s="292"/>
      <c r="Y5" s="292"/>
      <c r="Z5" s="292"/>
      <c r="AA5" s="292"/>
      <c r="AB5" s="292"/>
    </row>
    <row r="6" spans="2:29" ht="15" customHeight="1">
      <c r="B6" s="59"/>
      <c r="C6" s="62"/>
      <c r="D6" s="292"/>
      <c r="E6" s="292"/>
      <c r="F6" s="292"/>
      <c r="G6" s="292"/>
      <c r="H6" s="292"/>
      <c r="I6" s="292"/>
      <c r="J6" s="292"/>
      <c r="K6" s="292"/>
      <c r="L6" s="292"/>
      <c r="M6" s="292"/>
      <c r="N6" s="292"/>
      <c r="O6" s="292"/>
      <c r="P6" s="292"/>
      <c r="Q6" s="292"/>
      <c r="R6" s="292"/>
      <c r="S6" s="292"/>
      <c r="T6" s="292"/>
      <c r="U6" s="292"/>
      <c r="V6" s="292"/>
      <c r="W6" s="292"/>
      <c r="X6" s="292"/>
      <c r="Y6" s="292"/>
      <c r="Z6" s="292"/>
      <c r="AA6" s="292"/>
      <c r="AB6" s="292"/>
    </row>
    <row r="7" spans="2:29">
      <c r="B7" s="143" t="s">
        <v>493</v>
      </c>
      <c r="C7" s="143" t="s">
        <v>576</v>
      </c>
      <c r="D7" s="144">
        <v>1997</v>
      </c>
      <c r="E7" s="144">
        <v>1998</v>
      </c>
      <c r="F7" s="144">
        <v>1999</v>
      </c>
      <c r="G7" s="144">
        <v>2000</v>
      </c>
      <c r="H7" s="144">
        <v>2001</v>
      </c>
      <c r="I7" s="144">
        <v>2002</v>
      </c>
      <c r="J7" s="144">
        <v>2003</v>
      </c>
      <c r="K7" s="144">
        <v>2004</v>
      </c>
      <c r="L7" s="144">
        <v>2005</v>
      </c>
      <c r="M7" s="144">
        <v>2006</v>
      </c>
      <c r="N7" s="144">
        <v>2007</v>
      </c>
      <c r="O7" s="144">
        <v>2008</v>
      </c>
      <c r="P7" s="144">
        <v>2009</v>
      </c>
      <c r="Q7" s="144">
        <v>2010</v>
      </c>
      <c r="R7" s="144">
        <v>2011</v>
      </c>
      <c r="S7" s="144">
        <v>2012</v>
      </c>
      <c r="T7" s="144">
        <v>2013</v>
      </c>
      <c r="U7" s="144">
        <v>2014</v>
      </c>
      <c r="V7" s="144">
        <v>2015</v>
      </c>
      <c r="W7" s="145">
        <v>2016</v>
      </c>
      <c r="X7" s="145">
        <v>2017</v>
      </c>
      <c r="Y7" s="144">
        <v>2018</v>
      </c>
      <c r="Z7" s="144">
        <v>2019</v>
      </c>
      <c r="AA7" s="144">
        <v>2020</v>
      </c>
      <c r="AB7" s="144">
        <v>2021</v>
      </c>
      <c r="AC7" s="293" t="s">
        <v>584</v>
      </c>
    </row>
    <row r="8" spans="2:29">
      <c r="B8" s="146"/>
      <c r="C8" s="146" t="s">
        <v>29</v>
      </c>
      <c r="D8" s="147">
        <f t="shared" ref="D8:Y8" si="0">SUM(D9:D97)</f>
        <v>5942061</v>
      </c>
      <c r="E8" s="147">
        <f t="shared" si="0"/>
        <v>5814153</v>
      </c>
      <c r="F8" s="147">
        <f t="shared" si="0"/>
        <v>6192478</v>
      </c>
      <c r="G8" s="147">
        <f t="shared" si="0"/>
        <v>7141636</v>
      </c>
      <c r="H8" s="147">
        <f t="shared" si="0"/>
        <v>7588778</v>
      </c>
      <c r="I8" s="147">
        <f t="shared" si="0"/>
        <v>5769437</v>
      </c>
      <c r="J8" s="147">
        <f t="shared" si="0"/>
        <v>4881634</v>
      </c>
      <c r="K8" s="147">
        <f t="shared" si="0"/>
        <v>5049099</v>
      </c>
      <c r="L8" s="147">
        <f t="shared" si="0"/>
        <v>5388951</v>
      </c>
      <c r="M8" s="147">
        <f t="shared" si="0"/>
        <v>5836730</v>
      </c>
      <c r="N8" s="147">
        <f t="shared" si="0"/>
        <v>6444285</v>
      </c>
      <c r="O8" s="147">
        <f t="shared" si="0"/>
        <v>6603076</v>
      </c>
      <c r="P8" s="147">
        <f t="shared" si="0"/>
        <v>5804182</v>
      </c>
      <c r="Q8" s="147">
        <f t="shared" si="0"/>
        <v>6422751</v>
      </c>
      <c r="R8" s="147">
        <f t="shared" si="0"/>
        <v>7507939</v>
      </c>
      <c r="S8" s="147">
        <f t="shared" si="0"/>
        <v>8927090</v>
      </c>
      <c r="T8" s="147">
        <f t="shared" si="0"/>
        <v>9164349</v>
      </c>
      <c r="U8" s="148">
        <f t="shared" si="0"/>
        <v>9932480</v>
      </c>
      <c r="V8" s="148">
        <f t="shared" si="0"/>
        <v>10891745</v>
      </c>
      <c r="W8" s="148">
        <f t="shared" si="0"/>
        <v>10381491</v>
      </c>
      <c r="X8" s="148">
        <f t="shared" si="0"/>
        <v>9681913</v>
      </c>
      <c r="Y8" s="148">
        <f t="shared" si="0"/>
        <v>9028026</v>
      </c>
      <c r="Z8" s="148">
        <f>SUM(Z9:Z97)</f>
        <v>8742068</v>
      </c>
      <c r="AA8" s="148">
        <f t="shared" ref="AA8:AB8" si="1">SUM(AA9:AA97)</f>
        <v>4013210</v>
      </c>
      <c r="AB8" s="148">
        <f t="shared" si="1"/>
        <v>2803971</v>
      </c>
      <c r="AC8" s="293"/>
    </row>
    <row r="9" spans="2:29" ht="27">
      <c r="B9" s="64" t="s">
        <v>348</v>
      </c>
      <c r="C9" s="202" t="s">
        <v>357</v>
      </c>
      <c r="D9" s="199">
        <v>10869</v>
      </c>
      <c r="E9" s="199">
        <v>10437</v>
      </c>
      <c r="F9" s="199">
        <v>10757</v>
      </c>
      <c r="G9" s="199">
        <v>10698</v>
      </c>
      <c r="H9" s="199">
        <v>9662</v>
      </c>
      <c r="I9" s="199">
        <v>10452</v>
      </c>
      <c r="J9" s="199">
        <v>9152</v>
      </c>
      <c r="K9" s="199">
        <v>9562</v>
      </c>
      <c r="L9" s="199">
        <v>9944</v>
      </c>
      <c r="M9" s="199">
        <v>10159</v>
      </c>
      <c r="N9" s="199">
        <v>10216</v>
      </c>
      <c r="O9" s="199">
        <v>10152</v>
      </c>
      <c r="P9" s="199">
        <v>10313</v>
      </c>
      <c r="Q9" s="199">
        <v>11025</v>
      </c>
      <c r="R9" s="200">
        <v>10448</v>
      </c>
      <c r="S9" s="200">
        <v>10857</v>
      </c>
      <c r="T9" s="200">
        <v>10574</v>
      </c>
      <c r="U9" s="197">
        <v>10612</v>
      </c>
      <c r="V9" s="197">
        <v>10909</v>
      </c>
      <c r="W9" s="197">
        <v>10754</v>
      </c>
      <c r="X9" s="197">
        <v>10033</v>
      </c>
      <c r="Y9" s="198">
        <v>9856</v>
      </c>
      <c r="Z9" s="198">
        <v>10040</v>
      </c>
      <c r="AA9" s="198">
        <v>7106</v>
      </c>
      <c r="AB9" s="198">
        <v>9171</v>
      </c>
    </row>
    <row r="10" spans="2:29" ht="27">
      <c r="B10" s="64" t="s">
        <v>349</v>
      </c>
      <c r="C10" s="202" t="s">
        <v>358</v>
      </c>
      <c r="D10" s="199">
        <v>66152</v>
      </c>
      <c r="E10" s="199">
        <v>66998</v>
      </c>
      <c r="F10" s="199">
        <v>66335</v>
      </c>
      <c r="G10" s="199">
        <v>69079</v>
      </c>
      <c r="H10" s="199">
        <v>66398</v>
      </c>
      <c r="I10" s="199">
        <v>71728</v>
      </c>
      <c r="J10" s="199">
        <v>73092</v>
      </c>
      <c r="K10" s="199">
        <v>81536</v>
      </c>
      <c r="L10" s="199">
        <v>83051</v>
      </c>
      <c r="M10" s="199">
        <v>81144</v>
      </c>
      <c r="N10" s="199">
        <v>82341</v>
      </c>
      <c r="O10" s="199">
        <v>86181</v>
      </c>
      <c r="P10" s="199">
        <v>91326</v>
      </c>
      <c r="Q10" s="199">
        <v>94866</v>
      </c>
      <c r="R10" s="200">
        <v>96984</v>
      </c>
      <c r="S10" s="200">
        <v>99573</v>
      </c>
      <c r="T10" s="200">
        <v>95994</v>
      </c>
      <c r="U10" s="200">
        <v>101436</v>
      </c>
      <c r="V10" s="200">
        <v>100563</v>
      </c>
      <c r="W10" s="200">
        <v>101778</v>
      </c>
      <c r="X10" s="200">
        <v>98849</v>
      </c>
      <c r="Y10" s="198">
        <v>103134</v>
      </c>
      <c r="Z10" s="198">
        <v>99131</v>
      </c>
      <c r="AA10" s="198">
        <v>48358</v>
      </c>
      <c r="AB10" s="198">
        <v>47027</v>
      </c>
    </row>
    <row r="11" spans="2:29" ht="27">
      <c r="B11" s="64" t="s">
        <v>350</v>
      </c>
      <c r="C11" s="202" t="s">
        <v>494</v>
      </c>
      <c r="D11" s="199">
        <v>2270</v>
      </c>
      <c r="E11" s="199">
        <v>2148</v>
      </c>
      <c r="F11" s="199">
        <v>2279</v>
      </c>
      <c r="G11" s="199">
        <v>2486</v>
      </c>
      <c r="H11" s="199">
        <v>2228</v>
      </c>
      <c r="I11" s="199">
        <v>1971</v>
      </c>
      <c r="J11" s="199">
        <v>1259</v>
      </c>
      <c r="K11" s="199">
        <v>1258</v>
      </c>
      <c r="L11" s="199">
        <v>1227</v>
      </c>
      <c r="M11" s="199">
        <v>1017</v>
      </c>
      <c r="N11" s="199">
        <v>1000</v>
      </c>
      <c r="O11" s="199">
        <v>1000</v>
      </c>
      <c r="P11" s="199">
        <v>1186</v>
      </c>
      <c r="Q11" s="199">
        <v>916</v>
      </c>
      <c r="R11" s="200">
        <v>1087</v>
      </c>
      <c r="S11" s="200">
        <v>1141</v>
      </c>
      <c r="T11" s="200">
        <v>1135</v>
      </c>
      <c r="U11" s="200">
        <v>1203</v>
      </c>
      <c r="V11" s="200">
        <v>1113</v>
      </c>
      <c r="W11" s="200">
        <v>1049</v>
      </c>
      <c r="X11" s="200">
        <v>1031</v>
      </c>
      <c r="Y11" s="197">
        <v>830</v>
      </c>
      <c r="Z11" s="197">
        <v>857</v>
      </c>
      <c r="AA11" s="197">
        <v>415</v>
      </c>
      <c r="AB11" s="197">
        <v>696</v>
      </c>
    </row>
    <row r="12" spans="2:29">
      <c r="B12" s="64" t="s">
        <v>351</v>
      </c>
      <c r="C12" s="202" t="s">
        <v>359</v>
      </c>
      <c r="D12" s="199">
        <v>232377</v>
      </c>
      <c r="E12" s="199">
        <v>192837</v>
      </c>
      <c r="F12" s="199">
        <v>93019</v>
      </c>
      <c r="G12" s="199">
        <v>75919</v>
      </c>
      <c r="H12" s="199">
        <v>84201</v>
      </c>
      <c r="I12" s="199">
        <v>75642</v>
      </c>
      <c r="J12" s="199">
        <v>60892</v>
      </c>
      <c r="K12" s="199">
        <v>53245</v>
      </c>
      <c r="L12" s="199">
        <v>52649</v>
      </c>
      <c r="M12" s="199">
        <v>56432</v>
      </c>
      <c r="N12" s="199">
        <v>61461</v>
      </c>
      <c r="O12" s="199">
        <v>47899</v>
      </c>
      <c r="P12" s="199">
        <v>42261</v>
      </c>
      <c r="Q12" s="199">
        <v>44197</v>
      </c>
      <c r="R12" s="200">
        <v>37770</v>
      </c>
      <c r="S12" s="199">
        <v>35341</v>
      </c>
      <c r="T12" s="200">
        <v>41956</v>
      </c>
      <c r="U12" s="200">
        <v>44880</v>
      </c>
      <c r="V12" s="200">
        <v>43421</v>
      </c>
      <c r="W12" s="200">
        <v>40105</v>
      </c>
      <c r="X12" s="200">
        <v>39712</v>
      </c>
      <c r="Y12" s="198">
        <v>38705</v>
      </c>
      <c r="Z12" s="198">
        <v>37841</v>
      </c>
      <c r="AA12" s="198">
        <v>17919</v>
      </c>
      <c r="AB12" s="198">
        <v>13449</v>
      </c>
    </row>
    <row r="13" spans="2:29">
      <c r="B13" s="64" t="s">
        <v>352</v>
      </c>
      <c r="C13" s="202" t="s">
        <v>360</v>
      </c>
      <c r="D13" s="199">
        <v>3070539</v>
      </c>
      <c r="E13" s="199">
        <v>3226799</v>
      </c>
      <c r="F13" s="199">
        <v>3447822</v>
      </c>
      <c r="G13" s="199">
        <v>3567580</v>
      </c>
      <c r="H13" s="199">
        <v>3527118</v>
      </c>
      <c r="I13" s="199">
        <v>2528103</v>
      </c>
      <c r="J13" s="199">
        <v>2207303</v>
      </c>
      <c r="K13" s="199">
        <v>2340795</v>
      </c>
      <c r="L13" s="199">
        <v>2709468</v>
      </c>
      <c r="M13" s="199">
        <v>3053656</v>
      </c>
      <c r="N13" s="199">
        <v>3318802</v>
      </c>
      <c r="O13" s="199">
        <v>3490013</v>
      </c>
      <c r="P13" s="199">
        <v>2924368</v>
      </c>
      <c r="Q13" s="199">
        <v>3278782</v>
      </c>
      <c r="R13" s="200">
        <v>4349087</v>
      </c>
      <c r="S13" s="200">
        <v>5342439</v>
      </c>
      <c r="T13" s="200">
        <v>5645580</v>
      </c>
      <c r="U13" s="200">
        <v>6276997</v>
      </c>
      <c r="V13" s="200">
        <v>7199807</v>
      </c>
      <c r="W13" s="200">
        <v>6881797</v>
      </c>
      <c r="X13" s="200">
        <v>6276851</v>
      </c>
      <c r="Y13" s="198">
        <v>5708278</v>
      </c>
      <c r="Z13" s="198">
        <v>5297439</v>
      </c>
      <c r="AA13" s="198">
        <v>2164021</v>
      </c>
      <c r="AB13" s="198">
        <v>814957</v>
      </c>
    </row>
    <row r="14" spans="2:29">
      <c r="B14" s="64" t="s">
        <v>353</v>
      </c>
      <c r="C14" s="202" t="s">
        <v>361</v>
      </c>
      <c r="D14" s="199">
        <v>387845</v>
      </c>
      <c r="E14" s="199">
        <v>289883</v>
      </c>
      <c r="F14" s="199">
        <v>676386</v>
      </c>
      <c r="G14" s="199">
        <v>1510133</v>
      </c>
      <c r="H14" s="199">
        <v>1990402</v>
      </c>
      <c r="I14" s="199">
        <v>1399819</v>
      </c>
      <c r="J14" s="199">
        <v>836407</v>
      </c>
      <c r="K14" s="199">
        <v>740616</v>
      </c>
      <c r="L14" s="199">
        <v>732566</v>
      </c>
      <c r="M14" s="199">
        <v>660482</v>
      </c>
      <c r="N14" s="199">
        <v>470321</v>
      </c>
      <c r="O14" s="199">
        <v>345894</v>
      </c>
      <c r="P14" s="199">
        <v>372758</v>
      </c>
      <c r="Q14" s="199">
        <v>563494</v>
      </c>
      <c r="R14" s="200">
        <v>684198</v>
      </c>
      <c r="S14" s="200">
        <v>1043125</v>
      </c>
      <c r="T14" s="200">
        <v>1221051</v>
      </c>
      <c r="U14" s="200">
        <v>1200413</v>
      </c>
      <c r="V14" s="200">
        <v>1166668</v>
      </c>
      <c r="W14" s="200">
        <v>1060390</v>
      </c>
      <c r="X14" s="200">
        <v>1030460</v>
      </c>
      <c r="Y14" s="198">
        <v>962888</v>
      </c>
      <c r="Z14" s="198">
        <v>1042961</v>
      </c>
      <c r="AA14" s="198">
        <v>625726</v>
      </c>
      <c r="AB14" s="198">
        <v>470501</v>
      </c>
    </row>
    <row r="15" spans="2:29" ht="27">
      <c r="B15" s="64" t="s">
        <v>354</v>
      </c>
      <c r="C15" s="202" t="s">
        <v>362</v>
      </c>
      <c r="D15" s="170">
        <v>0</v>
      </c>
      <c r="E15" s="170">
        <v>0</v>
      </c>
      <c r="F15" s="170">
        <v>0</v>
      </c>
      <c r="G15" s="170">
        <v>0</v>
      </c>
      <c r="H15" s="170">
        <v>0</v>
      </c>
      <c r="I15" s="170">
        <v>0</v>
      </c>
      <c r="J15" s="170">
        <v>0</v>
      </c>
      <c r="K15" s="170">
        <v>0</v>
      </c>
      <c r="L15" s="170">
        <v>0</v>
      </c>
      <c r="M15" s="170">
        <v>0</v>
      </c>
      <c r="N15" s="199">
        <v>307359</v>
      </c>
      <c r="O15" s="199">
        <v>404589</v>
      </c>
      <c r="P15" s="199">
        <v>334497</v>
      </c>
      <c r="Q15" s="199">
        <v>408392</v>
      </c>
      <c r="R15" s="199">
        <v>458902</v>
      </c>
      <c r="S15" s="199">
        <v>450142</v>
      </c>
      <c r="T15" s="200">
        <v>62896</v>
      </c>
      <c r="U15" s="200">
        <v>32471</v>
      </c>
      <c r="V15" s="200">
        <v>37208</v>
      </c>
      <c r="W15" s="200">
        <v>46333</v>
      </c>
      <c r="X15" s="200">
        <v>43455</v>
      </c>
      <c r="Y15" s="198">
        <v>69579</v>
      </c>
      <c r="Z15" s="198">
        <v>63891</v>
      </c>
      <c r="AA15" s="198">
        <v>36810</v>
      </c>
      <c r="AB15" s="198">
        <v>42388</v>
      </c>
    </row>
    <row r="16" spans="2:29">
      <c r="B16" s="64" t="s">
        <v>355</v>
      </c>
      <c r="C16" s="202" t="s">
        <v>363</v>
      </c>
      <c r="D16" s="199">
        <v>1020402</v>
      </c>
      <c r="E16" s="199">
        <v>854738</v>
      </c>
      <c r="F16" s="199">
        <v>642676</v>
      </c>
      <c r="G16" s="199">
        <v>509031</v>
      </c>
      <c r="H16" s="199">
        <v>381431</v>
      </c>
      <c r="I16" s="199">
        <v>255487</v>
      </c>
      <c r="J16" s="199">
        <v>271358</v>
      </c>
      <c r="K16" s="199">
        <v>279106</v>
      </c>
      <c r="L16" s="199">
        <v>245829</v>
      </c>
      <c r="M16" s="199">
        <v>305645</v>
      </c>
      <c r="N16" s="199">
        <v>356224</v>
      </c>
      <c r="O16" s="199">
        <v>407723</v>
      </c>
      <c r="P16" s="199">
        <v>443100</v>
      </c>
      <c r="Q16" s="199">
        <v>358087</v>
      </c>
      <c r="R16" s="200">
        <v>84352</v>
      </c>
      <c r="S16" s="200">
        <v>84713</v>
      </c>
      <c r="T16" s="200">
        <v>114526</v>
      </c>
      <c r="U16" s="200">
        <v>126539</v>
      </c>
      <c r="V16" s="200">
        <v>63387</v>
      </c>
      <c r="W16" s="200">
        <v>43564</v>
      </c>
      <c r="X16" s="200">
        <v>42037</v>
      </c>
      <c r="Y16" s="198">
        <v>32428</v>
      </c>
      <c r="Z16" s="198">
        <v>28829</v>
      </c>
      <c r="AA16" s="198">
        <v>5276</v>
      </c>
      <c r="AB16" s="198">
        <v>2492</v>
      </c>
    </row>
    <row r="17" spans="2:28">
      <c r="B17" s="64" t="s">
        <v>356</v>
      </c>
      <c r="C17" s="202" t="s">
        <v>364</v>
      </c>
      <c r="D17" s="199">
        <v>37423</v>
      </c>
      <c r="E17" s="199">
        <v>31457</v>
      </c>
      <c r="F17" s="199">
        <v>26494</v>
      </c>
      <c r="G17" s="199">
        <v>26407</v>
      </c>
      <c r="H17" s="199">
        <v>27231</v>
      </c>
      <c r="I17" s="199">
        <v>24207</v>
      </c>
      <c r="J17" s="199">
        <v>34664</v>
      </c>
      <c r="K17" s="199">
        <v>81292</v>
      </c>
      <c r="L17" s="199">
        <v>65272</v>
      </c>
      <c r="M17" s="199">
        <v>54994</v>
      </c>
      <c r="N17" s="199">
        <v>47714</v>
      </c>
      <c r="O17" s="199">
        <v>34466</v>
      </c>
      <c r="P17" s="199">
        <v>27589</v>
      </c>
      <c r="Q17" s="199">
        <v>19452</v>
      </c>
      <c r="R17" s="200">
        <v>13423</v>
      </c>
      <c r="S17" s="200">
        <v>12028</v>
      </c>
      <c r="T17" s="200">
        <v>12707</v>
      </c>
      <c r="U17" s="200">
        <v>13606</v>
      </c>
      <c r="V17" s="200">
        <v>11736</v>
      </c>
      <c r="W17" s="200">
        <v>11992</v>
      </c>
      <c r="X17" s="200">
        <v>11061</v>
      </c>
      <c r="Y17" s="198">
        <v>9563</v>
      </c>
      <c r="Z17" s="198">
        <v>9112</v>
      </c>
      <c r="AA17" s="198">
        <v>5228</v>
      </c>
      <c r="AB17" s="198">
        <v>3790</v>
      </c>
    </row>
    <row r="18" spans="2:28">
      <c r="B18" s="64" t="s">
        <v>365</v>
      </c>
      <c r="C18" s="202" t="s">
        <v>495</v>
      </c>
      <c r="D18" s="199">
        <v>152215</v>
      </c>
      <c r="E18" s="199">
        <v>172955</v>
      </c>
      <c r="F18" s="199">
        <v>161723</v>
      </c>
      <c r="G18" s="199">
        <v>165556</v>
      </c>
      <c r="H18" s="199">
        <v>167435</v>
      </c>
      <c r="I18" s="199">
        <v>175446</v>
      </c>
      <c r="J18" s="199">
        <v>210648</v>
      </c>
      <c r="K18" s="199">
        <v>228778</v>
      </c>
      <c r="L18" s="199">
        <v>229115</v>
      </c>
      <c r="M18" s="199">
        <v>214942</v>
      </c>
      <c r="N18" s="199">
        <v>241947</v>
      </c>
      <c r="O18" s="199">
        <v>217428</v>
      </c>
      <c r="P18" s="199">
        <v>205893</v>
      </c>
      <c r="Q18" s="199">
        <v>205182</v>
      </c>
      <c r="R18" s="200">
        <v>239181</v>
      </c>
      <c r="S18" s="200">
        <v>262168</v>
      </c>
      <c r="T18" s="200">
        <v>258935</v>
      </c>
      <c r="U18" s="200">
        <v>267998</v>
      </c>
      <c r="V18" s="200">
        <v>280664</v>
      </c>
      <c r="W18" s="200">
        <v>295140</v>
      </c>
      <c r="X18" s="200">
        <v>293285</v>
      </c>
      <c r="Y18" s="198">
        <v>288957</v>
      </c>
      <c r="Z18" s="198">
        <v>285477</v>
      </c>
      <c r="AA18" s="198">
        <v>161076</v>
      </c>
      <c r="AB18" s="198">
        <v>158018</v>
      </c>
    </row>
    <row r="19" spans="2:28">
      <c r="B19" s="64" t="s">
        <v>366</v>
      </c>
      <c r="C19" s="202" t="s">
        <v>385</v>
      </c>
      <c r="D19" s="199">
        <v>44</v>
      </c>
      <c r="E19" s="199">
        <v>34</v>
      </c>
      <c r="F19" s="199">
        <v>25</v>
      </c>
      <c r="G19" s="199">
        <v>37</v>
      </c>
      <c r="H19" s="199">
        <v>24</v>
      </c>
      <c r="I19" s="199">
        <v>8</v>
      </c>
      <c r="J19" s="199">
        <v>15</v>
      </c>
      <c r="K19" s="199">
        <v>21</v>
      </c>
      <c r="L19" s="199">
        <v>44</v>
      </c>
      <c r="M19" s="199">
        <v>21</v>
      </c>
      <c r="N19" s="199">
        <v>32</v>
      </c>
      <c r="O19" s="199">
        <v>22</v>
      </c>
      <c r="P19" s="199">
        <v>18</v>
      </c>
      <c r="Q19" s="199">
        <v>30</v>
      </c>
      <c r="R19" s="200">
        <v>12</v>
      </c>
      <c r="S19" s="200">
        <v>13</v>
      </c>
      <c r="T19" s="200">
        <v>4</v>
      </c>
      <c r="U19" s="200">
        <v>6</v>
      </c>
      <c r="V19" s="200">
        <v>18</v>
      </c>
      <c r="W19" s="200">
        <v>15</v>
      </c>
      <c r="X19" s="200">
        <v>12</v>
      </c>
      <c r="Y19" s="197">
        <v>4</v>
      </c>
      <c r="Z19" s="197">
        <v>53</v>
      </c>
      <c r="AA19" s="197">
        <v>1</v>
      </c>
      <c r="AB19" s="197">
        <v>4</v>
      </c>
    </row>
    <row r="20" spans="2:28" ht="27">
      <c r="B20" s="64" t="s">
        <v>367</v>
      </c>
      <c r="C20" s="202" t="s">
        <v>386</v>
      </c>
      <c r="D20" s="199">
        <v>8595</v>
      </c>
      <c r="E20" s="199">
        <v>8388</v>
      </c>
      <c r="F20" s="199">
        <v>7805</v>
      </c>
      <c r="G20" s="199">
        <v>6606</v>
      </c>
      <c r="H20" s="199">
        <v>5697</v>
      </c>
      <c r="I20" s="199">
        <v>6024</v>
      </c>
      <c r="J20" s="199">
        <v>6160</v>
      </c>
      <c r="K20" s="199">
        <v>7963</v>
      </c>
      <c r="L20" s="199">
        <v>10537</v>
      </c>
      <c r="M20" s="199">
        <v>12198</v>
      </c>
      <c r="N20" s="199">
        <v>13392</v>
      </c>
      <c r="O20" s="199">
        <v>12745</v>
      </c>
      <c r="P20" s="199">
        <v>10780</v>
      </c>
      <c r="Q20" s="199">
        <v>13867</v>
      </c>
      <c r="R20" s="200">
        <v>13757</v>
      </c>
      <c r="S20" s="200">
        <v>13022</v>
      </c>
      <c r="T20" s="200">
        <v>9724</v>
      </c>
      <c r="U20" s="200">
        <v>11554</v>
      </c>
      <c r="V20" s="200">
        <v>9786</v>
      </c>
      <c r="W20" s="200">
        <v>9073</v>
      </c>
      <c r="X20" s="200">
        <v>8262</v>
      </c>
      <c r="Y20" s="198">
        <v>6085</v>
      </c>
      <c r="Z20" s="198">
        <v>5179</v>
      </c>
      <c r="AA20" s="198">
        <v>2355</v>
      </c>
      <c r="AB20" s="198">
        <v>2507</v>
      </c>
    </row>
    <row r="21" spans="2:28" ht="27">
      <c r="B21" s="64" t="s">
        <v>368</v>
      </c>
      <c r="C21" s="202" t="s">
        <v>496</v>
      </c>
      <c r="D21" s="170">
        <v>0</v>
      </c>
      <c r="E21" s="170">
        <v>0</v>
      </c>
      <c r="F21" s="170">
        <v>0</v>
      </c>
      <c r="G21" s="170">
        <v>0</v>
      </c>
      <c r="H21" s="170">
        <v>0</v>
      </c>
      <c r="I21" s="170">
        <v>0</v>
      </c>
      <c r="J21" s="170">
        <v>0</v>
      </c>
      <c r="K21" s="170">
        <v>0</v>
      </c>
      <c r="L21" s="170">
        <v>0</v>
      </c>
      <c r="M21" s="170">
        <v>0</v>
      </c>
      <c r="N21" s="170">
        <v>0</v>
      </c>
      <c r="O21" s="170">
        <v>0</v>
      </c>
      <c r="P21" s="170">
        <v>0</v>
      </c>
      <c r="Q21" s="170">
        <v>0</v>
      </c>
      <c r="R21" s="170">
        <v>0</v>
      </c>
      <c r="S21" s="200">
        <v>431</v>
      </c>
      <c r="T21" s="200">
        <v>1943</v>
      </c>
      <c r="U21" s="200">
        <v>2112</v>
      </c>
      <c r="V21" s="200">
        <v>3103</v>
      </c>
      <c r="W21" s="200">
        <v>8093</v>
      </c>
      <c r="X21" s="200">
        <v>6198</v>
      </c>
      <c r="Y21" s="198">
        <v>3002</v>
      </c>
      <c r="Z21" s="198">
        <v>3263</v>
      </c>
      <c r="AA21" s="198">
        <v>975</v>
      </c>
      <c r="AB21" s="198">
        <v>400</v>
      </c>
    </row>
    <row r="22" spans="2:28">
      <c r="B22" s="64" t="s">
        <v>369</v>
      </c>
      <c r="C22" s="202" t="s">
        <v>387</v>
      </c>
      <c r="D22" s="170">
        <v>0</v>
      </c>
      <c r="E22" s="170">
        <v>0</v>
      </c>
      <c r="F22" s="170">
        <v>0</v>
      </c>
      <c r="G22" s="170">
        <v>0</v>
      </c>
      <c r="H22" s="170">
        <v>0</v>
      </c>
      <c r="I22" s="170">
        <v>0</v>
      </c>
      <c r="J22" s="170">
        <v>0</v>
      </c>
      <c r="K22" s="170">
        <v>0</v>
      </c>
      <c r="L22" s="170">
        <v>0</v>
      </c>
      <c r="M22" s="170">
        <v>0</v>
      </c>
      <c r="N22" s="170">
        <v>0</v>
      </c>
      <c r="O22" s="170">
        <v>0</v>
      </c>
      <c r="P22" s="170">
        <v>0</v>
      </c>
      <c r="Q22" s="170">
        <v>0</v>
      </c>
      <c r="R22" s="170">
        <v>0</v>
      </c>
      <c r="S22" s="200">
        <v>111</v>
      </c>
      <c r="T22" s="200">
        <v>612</v>
      </c>
      <c r="U22" s="200">
        <v>557</v>
      </c>
      <c r="V22" s="200">
        <v>634</v>
      </c>
      <c r="W22" s="200">
        <v>879</v>
      </c>
      <c r="X22" s="200">
        <v>648</v>
      </c>
      <c r="Y22" s="197">
        <v>548</v>
      </c>
      <c r="Z22" s="197">
        <v>524</v>
      </c>
      <c r="AA22" s="197">
        <v>140</v>
      </c>
      <c r="AB22" s="197">
        <v>129</v>
      </c>
    </row>
    <row r="23" spans="2:28">
      <c r="B23" s="64" t="s">
        <v>293</v>
      </c>
      <c r="C23" s="202" t="s">
        <v>518</v>
      </c>
      <c r="D23" s="199">
        <v>33067</v>
      </c>
      <c r="E23" s="199">
        <v>31434</v>
      </c>
      <c r="F23" s="199">
        <v>29943</v>
      </c>
      <c r="G23" s="199">
        <v>31012</v>
      </c>
      <c r="H23" s="199">
        <v>30095</v>
      </c>
      <c r="I23" s="199">
        <v>22070</v>
      </c>
      <c r="J23" s="199">
        <v>20756</v>
      </c>
      <c r="K23" s="199">
        <v>17951</v>
      </c>
      <c r="L23" s="199">
        <v>19989</v>
      </c>
      <c r="M23" s="199">
        <v>20488</v>
      </c>
      <c r="N23" s="199">
        <v>20162</v>
      </c>
      <c r="O23" s="199">
        <v>24706</v>
      </c>
      <c r="P23" s="199">
        <v>23634</v>
      </c>
      <c r="Q23" s="199">
        <v>13328</v>
      </c>
      <c r="R23" s="200">
        <v>10411</v>
      </c>
      <c r="S23" s="200">
        <v>7649</v>
      </c>
      <c r="T23" s="200">
        <v>6676</v>
      </c>
      <c r="U23" s="200">
        <v>6236</v>
      </c>
      <c r="V23" s="200">
        <v>6339</v>
      </c>
      <c r="W23" s="200">
        <v>6322</v>
      </c>
      <c r="X23" s="200">
        <v>7202</v>
      </c>
      <c r="Y23" s="198">
        <v>6689</v>
      </c>
      <c r="Z23" s="198">
        <v>8133</v>
      </c>
      <c r="AA23" s="198">
        <v>6597</v>
      </c>
      <c r="AB23" s="198">
        <v>2497</v>
      </c>
    </row>
    <row r="24" spans="2:28">
      <c r="B24" s="64" t="s">
        <v>370</v>
      </c>
      <c r="C24" s="202" t="s">
        <v>388</v>
      </c>
      <c r="D24" s="199">
        <v>9497</v>
      </c>
      <c r="E24" s="199">
        <v>9457</v>
      </c>
      <c r="F24" s="199">
        <v>9973</v>
      </c>
      <c r="G24" s="199">
        <v>9539</v>
      </c>
      <c r="H24" s="199">
        <v>9309</v>
      </c>
      <c r="I24" s="199">
        <v>7811</v>
      </c>
      <c r="J24" s="199">
        <v>7590</v>
      </c>
      <c r="K24" s="199">
        <v>8608</v>
      </c>
      <c r="L24" s="199">
        <v>8867</v>
      </c>
      <c r="M24" s="199">
        <v>8015</v>
      </c>
      <c r="N24" s="199">
        <v>7413</v>
      </c>
      <c r="O24" s="199">
        <v>6862</v>
      </c>
      <c r="P24" s="199">
        <v>6432</v>
      </c>
      <c r="Q24" s="199">
        <v>6279</v>
      </c>
      <c r="R24" s="200">
        <v>6807</v>
      </c>
      <c r="S24" s="200">
        <v>6907</v>
      </c>
      <c r="T24" s="200">
        <v>7283</v>
      </c>
      <c r="U24" s="200">
        <v>7330</v>
      </c>
      <c r="V24" s="200">
        <v>7425</v>
      </c>
      <c r="W24" s="200">
        <v>8085</v>
      </c>
      <c r="X24" s="200">
        <v>7063</v>
      </c>
      <c r="Y24" s="198">
        <v>6542</v>
      </c>
      <c r="Z24" s="198">
        <v>6668</v>
      </c>
      <c r="AA24" s="198">
        <v>3278</v>
      </c>
      <c r="AB24" s="198">
        <v>4851</v>
      </c>
    </row>
    <row r="25" spans="2:28">
      <c r="B25" s="64" t="s">
        <v>371</v>
      </c>
      <c r="C25" s="202" t="s">
        <v>389</v>
      </c>
      <c r="D25" s="199">
        <v>20261</v>
      </c>
      <c r="E25" s="199">
        <v>20775</v>
      </c>
      <c r="F25" s="199">
        <v>22975</v>
      </c>
      <c r="G25" s="199">
        <v>26981</v>
      </c>
      <c r="H25" s="199">
        <v>27577</v>
      </c>
      <c r="I25" s="199">
        <v>25633</v>
      </c>
      <c r="J25" s="199">
        <v>24506</v>
      </c>
      <c r="K25" s="199">
        <v>28213</v>
      </c>
      <c r="L25" s="199">
        <v>28290</v>
      </c>
      <c r="M25" s="199">
        <v>29453</v>
      </c>
      <c r="N25" s="199">
        <v>29298</v>
      </c>
      <c r="O25" s="199">
        <v>28588</v>
      </c>
      <c r="P25" s="199">
        <v>24033</v>
      </c>
      <c r="Q25" s="199">
        <v>25500</v>
      </c>
      <c r="R25" s="200">
        <v>28245</v>
      </c>
      <c r="S25" s="200">
        <v>31942</v>
      </c>
      <c r="T25" s="200">
        <v>35272</v>
      </c>
      <c r="U25" s="200">
        <v>36825</v>
      </c>
      <c r="V25" s="200">
        <v>41162</v>
      </c>
      <c r="W25" s="200">
        <v>44243</v>
      </c>
      <c r="X25" s="200">
        <v>43673</v>
      </c>
      <c r="Y25" s="198">
        <v>41181</v>
      </c>
      <c r="Z25" s="198">
        <v>43286</v>
      </c>
      <c r="AA25" s="198">
        <v>23493</v>
      </c>
      <c r="AB25" s="198">
        <v>33129</v>
      </c>
    </row>
    <row r="26" spans="2:28" ht="27">
      <c r="B26" s="64" t="s">
        <v>372</v>
      </c>
      <c r="C26" s="202" t="s">
        <v>497</v>
      </c>
      <c r="D26" s="170">
        <v>0</v>
      </c>
      <c r="E26" s="170">
        <v>0</v>
      </c>
      <c r="F26" s="170">
        <v>0</v>
      </c>
      <c r="G26" s="170">
        <v>0</v>
      </c>
      <c r="H26" s="170">
        <v>0</v>
      </c>
      <c r="I26" s="170">
        <v>0</v>
      </c>
      <c r="J26" s="170">
        <v>0</v>
      </c>
      <c r="K26" s="170">
        <v>0</v>
      </c>
      <c r="L26" s="170">
        <v>0</v>
      </c>
      <c r="M26" s="170">
        <v>0</v>
      </c>
      <c r="N26" s="170">
        <v>0</v>
      </c>
      <c r="O26" s="170">
        <v>0</v>
      </c>
      <c r="P26" s="170">
        <v>0</v>
      </c>
      <c r="Q26" s="170">
        <v>0</v>
      </c>
      <c r="R26" s="200">
        <v>3</v>
      </c>
      <c r="S26" s="200">
        <v>63</v>
      </c>
      <c r="T26" s="200">
        <v>184</v>
      </c>
      <c r="U26" s="200">
        <v>65</v>
      </c>
      <c r="V26" s="200">
        <v>127</v>
      </c>
      <c r="W26" s="200">
        <v>67</v>
      </c>
      <c r="X26" s="200">
        <v>106</v>
      </c>
      <c r="Y26" s="197">
        <v>39</v>
      </c>
      <c r="Z26" s="197">
        <v>73</v>
      </c>
      <c r="AA26" s="197">
        <v>27</v>
      </c>
      <c r="AB26" s="197">
        <v>20</v>
      </c>
    </row>
    <row r="27" spans="2:28">
      <c r="B27" s="64" t="s">
        <v>373</v>
      </c>
      <c r="C27" s="202" t="s">
        <v>531</v>
      </c>
      <c r="D27" s="170">
        <v>0</v>
      </c>
      <c r="E27" s="170">
        <v>0</v>
      </c>
      <c r="F27" s="170">
        <v>0</v>
      </c>
      <c r="G27" s="170">
        <v>0</v>
      </c>
      <c r="H27" s="170">
        <v>0</v>
      </c>
      <c r="I27" s="170">
        <v>0</v>
      </c>
      <c r="J27" s="170">
        <v>0</v>
      </c>
      <c r="K27" s="170">
        <v>0</v>
      </c>
      <c r="L27" s="199">
        <v>4</v>
      </c>
      <c r="M27" s="199">
        <v>1918</v>
      </c>
      <c r="N27" s="199">
        <v>2572</v>
      </c>
      <c r="O27" s="199">
        <v>2961</v>
      </c>
      <c r="P27" s="199">
        <v>2191</v>
      </c>
      <c r="Q27" s="199">
        <v>2175</v>
      </c>
      <c r="R27" s="200">
        <v>2546</v>
      </c>
      <c r="S27" s="200">
        <v>3211</v>
      </c>
      <c r="T27" s="200">
        <v>3946</v>
      </c>
      <c r="U27" s="200">
        <v>4492</v>
      </c>
      <c r="V27" s="200">
        <v>5527</v>
      </c>
      <c r="W27" s="200">
        <v>5609</v>
      </c>
      <c r="X27" s="200">
        <v>5657</v>
      </c>
      <c r="Y27" s="198">
        <v>5394</v>
      </c>
      <c r="Z27" s="198">
        <v>5807</v>
      </c>
      <c r="AA27" s="198">
        <v>3144</v>
      </c>
      <c r="AB27" s="198">
        <v>2309</v>
      </c>
    </row>
    <row r="28" spans="2:28">
      <c r="B28" s="64" t="s">
        <v>374</v>
      </c>
      <c r="C28" s="202" t="s">
        <v>499</v>
      </c>
      <c r="D28" s="170">
        <v>0</v>
      </c>
      <c r="E28" s="170">
        <v>0</v>
      </c>
      <c r="F28" s="170">
        <v>0</v>
      </c>
      <c r="G28" s="170">
        <v>0</v>
      </c>
      <c r="H28" s="170">
        <v>0</v>
      </c>
      <c r="I28" s="170">
        <v>0</v>
      </c>
      <c r="J28" s="170">
        <v>0</v>
      </c>
      <c r="K28" s="170">
        <v>0</v>
      </c>
      <c r="L28" s="199">
        <v>3</v>
      </c>
      <c r="M28" s="199">
        <v>1053</v>
      </c>
      <c r="N28" s="199">
        <v>1368</v>
      </c>
      <c r="O28" s="199">
        <v>1568</v>
      </c>
      <c r="P28" s="199">
        <v>1421</v>
      </c>
      <c r="Q28" s="199">
        <v>1582</v>
      </c>
      <c r="R28" s="200">
        <v>1663</v>
      </c>
      <c r="S28" s="200">
        <v>2150</v>
      </c>
      <c r="T28" s="200">
        <v>2530</v>
      </c>
      <c r="U28" s="200">
        <v>3083</v>
      </c>
      <c r="V28" s="200">
        <v>3656</v>
      </c>
      <c r="W28" s="200">
        <v>4299</v>
      </c>
      <c r="X28" s="200">
        <v>4169</v>
      </c>
      <c r="Y28" s="198">
        <v>4341</v>
      </c>
      <c r="Z28" s="198">
        <v>4177</v>
      </c>
      <c r="AA28" s="198">
        <v>2267</v>
      </c>
      <c r="AB28" s="198">
        <v>1623</v>
      </c>
    </row>
    <row r="29" spans="2:28" ht="27">
      <c r="B29" s="64" t="s">
        <v>375</v>
      </c>
      <c r="C29" s="202" t="s">
        <v>500</v>
      </c>
      <c r="D29" s="170">
        <v>0</v>
      </c>
      <c r="E29" s="170">
        <v>0</v>
      </c>
      <c r="F29" s="170">
        <v>0</v>
      </c>
      <c r="G29" s="170">
        <v>0</v>
      </c>
      <c r="H29" s="170">
        <v>0</v>
      </c>
      <c r="I29" s="170">
        <v>0</v>
      </c>
      <c r="J29" s="170">
        <v>0</v>
      </c>
      <c r="K29" s="170">
        <v>0</v>
      </c>
      <c r="L29" s="170">
        <v>0</v>
      </c>
      <c r="M29" s="170">
        <v>0</v>
      </c>
      <c r="N29" s="199">
        <v>6</v>
      </c>
      <c r="O29" s="199">
        <v>114</v>
      </c>
      <c r="P29" s="199">
        <v>561</v>
      </c>
      <c r="Q29" s="199">
        <v>782</v>
      </c>
      <c r="R29" s="200">
        <v>733</v>
      </c>
      <c r="S29" s="200">
        <v>837</v>
      </c>
      <c r="T29" s="200">
        <v>926</v>
      </c>
      <c r="U29" s="200">
        <v>1259</v>
      </c>
      <c r="V29" s="200">
        <v>1324</v>
      </c>
      <c r="W29" s="200">
        <v>2026</v>
      </c>
      <c r="X29" s="200">
        <v>2306</v>
      </c>
      <c r="Y29" s="198">
        <v>2941</v>
      </c>
      <c r="Z29" s="198">
        <v>3167</v>
      </c>
      <c r="AA29" s="198">
        <v>1775</v>
      </c>
      <c r="AB29" s="198">
        <v>1092</v>
      </c>
    </row>
    <row r="30" spans="2:28" ht="27">
      <c r="B30" s="64" t="s">
        <v>376</v>
      </c>
      <c r="C30" s="202" t="s">
        <v>390</v>
      </c>
      <c r="D30" s="199">
        <v>266483</v>
      </c>
      <c r="E30" s="199">
        <v>251565</v>
      </c>
      <c r="F30" s="199">
        <v>262542</v>
      </c>
      <c r="G30" s="199">
        <v>284053</v>
      </c>
      <c r="H30" s="199">
        <v>293357</v>
      </c>
      <c r="I30" s="199">
        <v>234322</v>
      </c>
      <c r="J30" s="199">
        <v>215695</v>
      </c>
      <c r="K30" s="199">
        <v>218898</v>
      </c>
      <c r="L30" s="199">
        <v>237890</v>
      </c>
      <c r="M30" s="199">
        <v>273870</v>
      </c>
      <c r="N30" s="199">
        <v>298393</v>
      </c>
      <c r="O30" s="199">
        <v>340711</v>
      </c>
      <c r="P30" s="199">
        <v>331208</v>
      </c>
      <c r="Q30" s="199">
        <v>385210</v>
      </c>
      <c r="R30" s="200">
        <v>447410</v>
      </c>
      <c r="S30" s="200">
        <v>486900</v>
      </c>
      <c r="T30" s="200">
        <v>534320</v>
      </c>
      <c r="U30" s="200">
        <v>595569</v>
      </c>
      <c r="V30" s="200">
        <v>644233</v>
      </c>
      <c r="W30" s="200">
        <v>471728</v>
      </c>
      <c r="X30" s="200">
        <v>393573</v>
      </c>
      <c r="Y30" s="198">
        <v>362929</v>
      </c>
      <c r="Z30" s="198">
        <v>364204</v>
      </c>
      <c r="AA30" s="198">
        <v>111387</v>
      </c>
      <c r="AB30" s="198">
        <v>357839</v>
      </c>
    </row>
    <row r="31" spans="2:28">
      <c r="B31" s="64" t="s">
        <v>377</v>
      </c>
      <c r="C31" s="202" t="s">
        <v>391</v>
      </c>
      <c r="D31" s="199">
        <v>22099</v>
      </c>
      <c r="E31" s="199">
        <v>21845</v>
      </c>
      <c r="F31" s="199">
        <v>22893</v>
      </c>
      <c r="G31" s="199">
        <v>24891</v>
      </c>
      <c r="H31" s="199">
        <v>26160</v>
      </c>
      <c r="I31" s="199">
        <v>22212</v>
      </c>
      <c r="J31" s="199">
        <v>19885</v>
      </c>
      <c r="K31" s="199">
        <v>18893</v>
      </c>
      <c r="L31" s="199">
        <v>18061</v>
      </c>
      <c r="M31" s="199">
        <v>20748</v>
      </c>
      <c r="N31" s="199">
        <v>22036</v>
      </c>
      <c r="O31" s="199">
        <v>23193</v>
      </c>
      <c r="P31" s="199">
        <v>21817</v>
      </c>
      <c r="Q31" s="199">
        <v>25220</v>
      </c>
      <c r="R31" s="200">
        <v>27703</v>
      </c>
      <c r="S31" s="200">
        <v>27561</v>
      </c>
      <c r="T31" s="200">
        <v>29139</v>
      </c>
      <c r="U31" s="200">
        <v>31732</v>
      </c>
      <c r="V31" s="200">
        <v>33632</v>
      </c>
      <c r="W31" s="200">
        <v>30486</v>
      </c>
      <c r="X31" s="200">
        <v>27435</v>
      </c>
      <c r="Y31" s="198">
        <v>26650</v>
      </c>
      <c r="Z31" s="198">
        <v>24635</v>
      </c>
      <c r="AA31" s="198">
        <v>9818</v>
      </c>
      <c r="AB31" s="198">
        <v>19820</v>
      </c>
    </row>
    <row r="32" spans="2:28" ht="27">
      <c r="B32" s="64" t="s">
        <v>378</v>
      </c>
      <c r="C32" s="202" t="s">
        <v>501</v>
      </c>
      <c r="D32" s="170">
        <v>0</v>
      </c>
      <c r="E32" s="170">
        <v>0</v>
      </c>
      <c r="F32" s="170">
        <v>0</v>
      </c>
      <c r="G32" s="170">
        <v>0</v>
      </c>
      <c r="H32" s="170">
        <v>0</v>
      </c>
      <c r="I32" s="170">
        <v>0</v>
      </c>
      <c r="J32" s="170">
        <v>0</v>
      </c>
      <c r="K32" s="199">
        <v>16</v>
      </c>
      <c r="L32" s="199">
        <v>42</v>
      </c>
      <c r="M32" s="199">
        <v>19</v>
      </c>
      <c r="N32" s="199">
        <v>119</v>
      </c>
      <c r="O32" s="199">
        <v>519</v>
      </c>
      <c r="P32" s="199">
        <v>773</v>
      </c>
      <c r="Q32" s="199">
        <v>887</v>
      </c>
      <c r="R32" s="200">
        <v>959</v>
      </c>
      <c r="S32" s="200">
        <v>792</v>
      </c>
      <c r="T32" s="200">
        <v>678</v>
      </c>
      <c r="U32" s="200">
        <v>403</v>
      </c>
      <c r="V32" s="200">
        <v>63</v>
      </c>
      <c r="W32" s="170">
        <v>0</v>
      </c>
      <c r="X32" s="170">
        <v>0</v>
      </c>
      <c r="Y32" s="170">
        <v>0</v>
      </c>
      <c r="Z32" s="170">
        <v>0</v>
      </c>
      <c r="AA32" s="170">
        <v>0</v>
      </c>
      <c r="AB32" s="170">
        <v>0</v>
      </c>
    </row>
    <row r="33" spans="2:28" ht="40.5">
      <c r="B33" s="64" t="s">
        <v>379</v>
      </c>
      <c r="C33" s="202" t="s">
        <v>392</v>
      </c>
      <c r="D33" s="199">
        <v>4800</v>
      </c>
      <c r="E33" s="199">
        <v>4957</v>
      </c>
      <c r="F33" s="199">
        <v>5090</v>
      </c>
      <c r="G33" s="199">
        <v>5166</v>
      </c>
      <c r="H33" s="199">
        <v>5274</v>
      </c>
      <c r="I33" s="199">
        <v>4905</v>
      </c>
      <c r="J33" s="199">
        <v>4555</v>
      </c>
      <c r="K33" s="199">
        <v>5018</v>
      </c>
      <c r="L33" s="199">
        <v>4995</v>
      </c>
      <c r="M33" s="199">
        <v>4894</v>
      </c>
      <c r="N33" s="199">
        <v>5270</v>
      </c>
      <c r="O33" s="199">
        <v>5105</v>
      </c>
      <c r="P33" s="199">
        <v>5467</v>
      </c>
      <c r="Q33" s="199">
        <v>5053</v>
      </c>
      <c r="R33" s="200">
        <v>4903</v>
      </c>
      <c r="S33" s="200">
        <v>5355</v>
      </c>
      <c r="T33" s="200">
        <v>5081</v>
      </c>
      <c r="U33" s="200">
        <v>5369</v>
      </c>
      <c r="V33" s="200">
        <v>5407</v>
      </c>
      <c r="W33" s="200">
        <v>5168</v>
      </c>
      <c r="X33" s="200">
        <v>5131</v>
      </c>
      <c r="Y33" s="198">
        <v>5328</v>
      </c>
      <c r="Z33" s="198">
        <v>5327</v>
      </c>
      <c r="AA33" s="198">
        <v>3754</v>
      </c>
      <c r="AB33" s="198">
        <v>5028</v>
      </c>
    </row>
    <row r="34" spans="2:28" ht="40.5">
      <c r="B34" s="64" t="s">
        <v>380</v>
      </c>
      <c r="C34" s="202" t="s">
        <v>393</v>
      </c>
      <c r="D34" s="199">
        <v>8564</v>
      </c>
      <c r="E34" s="199">
        <v>8847</v>
      </c>
      <c r="F34" s="199">
        <v>8466</v>
      </c>
      <c r="G34" s="199">
        <v>11225</v>
      </c>
      <c r="H34" s="199">
        <v>8825</v>
      </c>
      <c r="I34" s="199">
        <v>9144</v>
      </c>
      <c r="J34" s="199">
        <v>7194</v>
      </c>
      <c r="K34" s="199">
        <v>10899</v>
      </c>
      <c r="L34" s="199">
        <v>13703</v>
      </c>
      <c r="M34" s="199">
        <v>11946</v>
      </c>
      <c r="N34" s="199">
        <v>12319</v>
      </c>
      <c r="O34" s="199">
        <v>14715</v>
      </c>
      <c r="P34" s="199">
        <v>12509</v>
      </c>
      <c r="Q34" s="199">
        <v>13341</v>
      </c>
      <c r="R34" s="200">
        <v>14239</v>
      </c>
      <c r="S34" s="200">
        <v>12622</v>
      </c>
      <c r="T34" s="200">
        <v>12954</v>
      </c>
      <c r="U34" s="200">
        <v>14491</v>
      </c>
      <c r="V34" s="200">
        <v>16313</v>
      </c>
      <c r="W34" s="200">
        <v>15906</v>
      </c>
      <c r="X34" s="200">
        <v>15380</v>
      </c>
      <c r="Y34" s="198">
        <v>16340</v>
      </c>
      <c r="Z34" s="198">
        <v>16718</v>
      </c>
      <c r="AA34" s="198">
        <v>5026</v>
      </c>
      <c r="AB34" s="198">
        <v>3772</v>
      </c>
    </row>
    <row r="35" spans="2:28" ht="40.5">
      <c r="B35" s="64" t="s">
        <v>381</v>
      </c>
      <c r="C35" s="202" t="s">
        <v>394</v>
      </c>
      <c r="D35" s="199">
        <v>202</v>
      </c>
      <c r="E35" s="199">
        <v>150</v>
      </c>
      <c r="F35" s="199">
        <v>165</v>
      </c>
      <c r="G35" s="199">
        <v>258</v>
      </c>
      <c r="H35" s="199">
        <v>134</v>
      </c>
      <c r="I35" s="199">
        <v>99</v>
      </c>
      <c r="J35" s="199">
        <v>146</v>
      </c>
      <c r="K35" s="199">
        <v>266</v>
      </c>
      <c r="L35" s="199">
        <v>309</v>
      </c>
      <c r="M35" s="199">
        <v>284</v>
      </c>
      <c r="N35" s="199">
        <v>278</v>
      </c>
      <c r="O35" s="199">
        <v>341</v>
      </c>
      <c r="P35" s="199">
        <v>329</v>
      </c>
      <c r="Q35" s="199">
        <v>330</v>
      </c>
      <c r="R35" s="200">
        <v>262</v>
      </c>
      <c r="S35" s="200">
        <v>286</v>
      </c>
      <c r="T35" s="200">
        <v>251</v>
      </c>
      <c r="U35" s="200">
        <v>247</v>
      </c>
      <c r="V35" s="200">
        <v>393</v>
      </c>
      <c r="W35" s="200">
        <v>386</v>
      </c>
      <c r="X35" s="200">
        <v>292</v>
      </c>
      <c r="Y35" s="197">
        <v>343</v>
      </c>
      <c r="Z35" s="197">
        <v>425</v>
      </c>
      <c r="AA35" s="197">
        <v>162</v>
      </c>
      <c r="AB35" s="197">
        <v>171</v>
      </c>
    </row>
    <row r="36" spans="2:28" ht="27">
      <c r="B36" s="64" t="s">
        <v>382</v>
      </c>
      <c r="C36" s="202" t="s">
        <v>395</v>
      </c>
      <c r="D36" s="199">
        <v>14109</v>
      </c>
      <c r="E36" s="199">
        <v>15245</v>
      </c>
      <c r="F36" s="199">
        <v>17142</v>
      </c>
      <c r="G36" s="199">
        <v>16960</v>
      </c>
      <c r="H36" s="199">
        <v>16999</v>
      </c>
      <c r="I36" s="199">
        <v>17374</v>
      </c>
      <c r="J36" s="199">
        <v>18091</v>
      </c>
      <c r="K36" s="199">
        <v>20017</v>
      </c>
      <c r="L36" s="199">
        <v>20930</v>
      </c>
      <c r="M36" s="199">
        <v>20887</v>
      </c>
      <c r="N36" s="199">
        <v>21768</v>
      </c>
      <c r="O36" s="199">
        <v>23830</v>
      </c>
      <c r="P36" s="199">
        <v>24660</v>
      </c>
      <c r="Q36" s="199">
        <v>25547</v>
      </c>
      <c r="R36" s="200">
        <v>26184</v>
      </c>
      <c r="S36" s="200">
        <v>26520</v>
      </c>
      <c r="T36" s="200">
        <v>25230</v>
      </c>
      <c r="U36" s="200">
        <v>22158</v>
      </c>
      <c r="V36" s="200">
        <v>21792</v>
      </c>
      <c r="W36" s="200">
        <v>22756</v>
      </c>
      <c r="X36" s="200">
        <v>23930</v>
      </c>
      <c r="Y36" s="198">
        <v>23617</v>
      </c>
      <c r="Z36" s="198">
        <v>24615</v>
      </c>
      <c r="AA36" s="198">
        <v>13749</v>
      </c>
      <c r="AB36" s="198">
        <v>15016</v>
      </c>
    </row>
    <row r="37" spans="2:28" ht="27">
      <c r="B37" s="64" t="s">
        <v>383</v>
      </c>
      <c r="C37" s="202" t="s">
        <v>502</v>
      </c>
      <c r="D37" s="199">
        <v>1546</v>
      </c>
      <c r="E37" s="199">
        <v>1614</v>
      </c>
      <c r="F37" s="199">
        <v>1737</v>
      </c>
      <c r="G37" s="199">
        <v>1737</v>
      </c>
      <c r="H37" s="199">
        <v>1645</v>
      </c>
      <c r="I37" s="199">
        <v>1482</v>
      </c>
      <c r="J37" s="199">
        <v>1117</v>
      </c>
      <c r="K37" s="199">
        <v>945</v>
      </c>
      <c r="L37" s="199">
        <v>998</v>
      </c>
      <c r="M37" s="199">
        <v>940</v>
      </c>
      <c r="N37" s="199">
        <v>1058</v>
      </c>
      <c r="O37" s="199">
        <v>973</v>
      </c>
      <c r="P37" s="199">
        <v>911</v>
      </c>
      <c r="Q37" s="199">
        <v>747</v>
      </c>
      <c r="R37" s="200">
        <v>835</v>
      </c>
      <c r="S37" s="200">
        <v>730</v>
      </c>
      <c r="T37" s="200">
        <v>736</v>
      </c>
      <c r="U37" s="200">
        <v>643</v>
      </c>
      <c r="V37" s="200">
        <v>711</v>
      </c>
      <c r="W37" s="200">
        <v>598</v>
      </c>
      <c r="X37" s="200">
        <v>583</v>
      </c>
      <c r="Y37" s="197">
        <v>541</v>
      </c>
      <c r="Z37" s="197">
        <v>404</v>
      </c>
      <c r="AA37" s="197">
        <v>149</v>
      </c>
      <c r="AB37" s="197">
        <v>83</v>
      </c>
    </row>
    <row r="38" spans="2:28" ht="27">
      <c r="B38" s="64" t="s">
        <v>510</v>
      </c>
      <c r="C38" s="202" t="s">
        <v>511</v>
      </c>
      <c r="D38" s="199">
        <v>61</v>
      </c>
      <c r="E38" s="199">
        <v>18</v>
      </c>
      <c r="F38" s="199">
        <v>5</v>
      </c>
      <c r="G38" s="199">
        <v>2</v>
      </c>
      <c r="H38" s="170">
        <v>0</v>
      </c>
      <c r="I38" s="170">
        <v>0</v>
      </c>
      <c r="J38" s="170">
        <v>0</v>
      </c>
      <c r="K38" s="170">
        <v>0</v>
      </c>
      <c r="L38" s="170">
        <v>0</v>
      </c>
      <c r="M38" s="170">
        <v>0</v>
      </c>
      <c r="N38" s="170">
        <v>0</v>
      </c>
      <c r="O38" s="170">
        <v>0</v>
      </c>
      <c r="P38" s="170">
        <v>0</v>
      </c>
      <c r="Q38" s="170">
        <v>0</v>
      </c>
      <c r="R38" s="170">
        <v>0</v>
      </c>
      <c r="S38" s="170">
        <v>0</v>
      </c>
      <c r="T38" s="170">
        <v>0</v>
      </c>
      <c r="U38" s="170">
        <v>0</v>
      </c>
      <c r="V38" s="170">
        <v>0</v>
      </c>
      <c r="W38" s="170">
        <v>0</v>
      </c>
      <c r="X38" s="170">
        <v>0</v>
      </c>
      <c r="Y38" s="170">
        <v>0</v>
      </c>
      <c r="Z38" s="170">
        <v>0</v>
      </c>
      <c r="AA38" s="170">
        <v>0</v>
      </c>
      <c r="AB38" s="170">
        <v>0</v>
      </c>
    </row>
    <row r="39" spans="2:28" ht="27">
      <c r="B39" s="64" t="s">
        <v>384</v>
      </c>
      <c r="C39" s="202" t="s">
        <v>396</v>
      </c>
      <c r="D39" s="199">
        <v>80547</v>
      </c>
      <c r="E39" s="199">
        <v>91360</v>
      </c>
      <c r="F39" s="199">
        <v>116513</v>
      </c>
      <c r="G39" s="199">
        <v>133290</v>
      </c>
      <c r="H39" s="199">
        <v>161643</v>
      </c>
      <c r="I39" s="199">
        <v>118352</v>
      </c>
      <c r="J39" s="199">
        <v>107196</v>
      </c>
      <c r="K39" s="199">
        <v>138965</v>
      </c>
      <c r="L39" s="199">
        <v>124099</v>
      </c>
      <c r="M39" s="199">
        <v>135421</v>
      </c>
      <c r="N39" s="199">
        <v>154053</v>
      </c>
      <c r="O39" s="199">
        <v>129464</v>
      </c>
      <c r="P39" s="199">
        <v>110367</v>
      </c>
      <c r="Q39" s="199">
        <v>117409</v>
      </c>
      <c r="R39" s="200">
        <v>129134</v>
      </c>
      <c r="S39" s="200">
        <v>135530</v>
      </c>
      <c r="T39" s="200">
        <v>153223</v>
      </c>
      <c r="U39" s="200">
        <v>161369</v>
      </c>
      <c r="V39" s="200">
        <v>172748</v>
      </c>
      <c r="W39" s="200">
        <v>180057</v>
      </c>
      <c r="X39" s="200">
        <v>179049</v>
      </c>
      <c r="Y39" s="198">
        <v>179660</v>
      </c>
      <c r="Z39" s="198">
        <v>188123</v>
      </c>
      <c r="AA39" s="198">
        <v>124983</v>
      </c>
      <c r="AB39" s="198">
        <v>61569</v>
      </c>
    </row>
    <row r="40" spans="2:28">
      <c r="B40" s="64" t="s">
        <v>397</v>
      </c>
      <c r="C40" s="202" t="s">
        <v>503</v>
      </c>
      <c r="D40" s="170">
        <v>0</v>
      </c>
      <c r="E40" s="170">
        <v>0</v>
      </c>
      <c r="F40" s="170">
        <v>0</v>
      </c>
      <c r="G40" s="170">
        <v>0</v>
      </c>
      <c r="H40" s="170">
        <v>0</v>
      </c>
      <c r="I40" s="170">
        <v>0</v>
      </c>
      <c r="J40" s="170">
        <v>0</v>
      </c>
      <c r="K40" s="199">
        <v>72</v>
      </c>
      <c r="L40" s="199">
        <v>275</v>
      </c>
      <c r="M40" s="199">
        <v>440</v>
      </c>
      <c r="N40" s="199">
        <v>639</v>
      </c>
      <c r="O40" s="199">
        <v>719</v>
      </c>
      <c r="P40" s="199">
        <v>621</v>
      </c>
      <c r="Q40" s="199">
        <v>419</v>
      </c>
      <c r="R40" s="200">
        <v>418</v>
      </c>
      <c r="S40" s="200">
        <v>461</v>
      </c>
      <c r="T40" s="200">
        <v>571</v>
      </c>
      <c r="U40" s="200">
        <v>870</v>
      </c>
      <c r="V40" s="200">
        <v>1051</v>
      </c>
      <c r="W40" s="200">
        <v>1294</v>
      </c>
      <c r="X40" s="200">
        <v>1391</v>
      </c>
      <c r="Y40" s="198">
        <v>1498</v>
      </c>
      <c r="Z40" s="198">
        <v>1724</v>
      </c>
      <c r="AA40" s="198">
        <v>1083</v>
      </c>
      <c r="AB40" s="198">
        <v>1586</v>
      </c>
    </row>
    <row r="41" spans="2:28">
      <c r="B41" s="64" t="s">
        <v>398</v>
      </c>
      <c r="C41" s="202" t="s">
        <v>504</v>
      </c>
      <c r="D41" s="170">
        <v>0</v>
      </c>
      <c r="E41" s="170">
        <v>0</v>
      </c>
      <c r="F41" s="170">
        <v>0</v>
      </c>
      <c r="G41" s="170">
        <v>0</v>
      </c>
      <c r="H41" s="199">
        <v>34</v>
      </c>
      <c r="I41" s="199">
        <v>212</v>
      </c>
      <c r="J41" s="199">
        <v>191</v>
      </c>
      <c r="K41" s="199">
        <v>110</v>
      </c>
      <c r="L41" s="199">
        <v>63</v>
      </c>
      <c r="M41" s="199">
        <v>8</v>
      </c>
      <c r="N41" s="199">
        <v>26</v>
      </c>
      <c r="O41" s="199">
        <v>174</v>
      </c>
      <c r="P41" s="199">
        <v>128</v>
      </c>
      <c r="Q41" s="199">
        <v>86</v>
      </c>
      <c r="R41" s="200">
        <v>7</v>
      </c>
      <c r="S41" s="200">
        <v>3</v>
      </c>
      <c r="T41" s="170">
        <v>0</v>
      </c>
      <c r="U41" s="170">
        <v>0</v>
      </c>
      <c r="V41" s="170">
        <v>0</v>
      </c>
      <c r="W41" s="170">
        <v>0</v>
      </c>
      <c r="X41" s="170">
        <v>0</v>
      </c>
      <c r="Y41" s="170">
        <v>0</v>
      </c>
      <c r="Z41" s="170">
        <v>0</v>
      </c>
      <c r="AA41" s="170">
        <v>0</v>
      </c>
      <c r="AB41" s="170">
        <v>0</v>
      </c>
    </row>
    <row r="42" spans="2:28">
      <c r="B42" s="64" t="s">
        <v>399</v>
      </c>
      <c r="C42" s="202" t="s">
        <v>505</v>
      </c>
      <c r="D42" s="199">
        <v>16011</v>
      </c>
      <c r="E42" s="199">
        <v>22676</v>
      </c>
      <c r="F42" s="199">
        <v>28568</v>
      </c>
      <c r="G42" s="199">
        <v>30201</v>
      </c>
      <c r="H42" s="199">
        <v>31523</v>
      </c>
      <c r="I42" s="199">
        <v>31538</v>
      </c>
      <c r="J42" s="199">
        <v>29882</v>
      </c>
      <c r="K42" s="199">
        <v>31774</v>
      </c>
      <c r="L42" s="199">
        <v>31892</v>
      </c>
      <c r="M42" s="199">
        <v>37149</v>
      </c>
      <c r="N42" s="199">
        <v>50791</v>
      </c>
      <c r="O42" s="199">
        <v>64404</v>
      </c>
      <c r="P42" s="199">
        <v>60112</v>
      </c>
      <c r="Q42" s="199">
        <v>55921</v>
      </c>
      <c r="R42" s="200">
        <v>55384</v>
      </c>
      <c r="S42" s="200">
        <v>65345</v>
      </c>
      <c r="T42" s="200">
        <v>74192</v>
      </c>
      <c r="U42" s="200">
        <v>89274</v>
      </c>
      <c r="V42" s="200">
        <v>108144</v>
      </c>
      <c r="W42" s="200">
        <v>134368</v>
      </c>
      <c r="X42" s="200">
        <v>161583</v>
      </c>
      <c r="Y42" s="198">
        <v>196409</v>
      </c>
      <c r="Z42" s="198">
        <v>204801</v>
      </c>
      <c r="AA42" s="198">
        <v>213394</v>
      </c>
      <c r="AB42" s="170">
        <v>257898</v>
      </c>
    </row>
    <row r="43" spans="2:28">
      <c r="B43" s="64" t="s">
        <v>400</v>
      </c>
      <c r="C43" s="202" t="s">
        <v>506</v>
      </c>
      <c r="D43" s="199">
        <v>15706</v>
      </c>
      <c r="E43" s="199">
        <v>20192</v>
      </c>
      <c r="F43" s="199">
        <v>30642</v>
      </c>
      <c r="G43" s="199">
        <v>45037</v>
      </c>
      <c r="H43" s="199">
        <v>58215</v>
      </c>
      <c r="I43" s="199">
        <v>62591</v>
      </c>
      <c r="J43" s="199">
        <v>78955</v>
      </c>
      <c r="K43" s="199">
        <v>76169</v>
      </c>
      <c r="L43" s="199">
        <v>87492</v>
      </c>
      <c r="M43" s="199">
        <v>71687</v>
      </c>
      <c r="N43" s="199">
        <v>60227</v>
      </c>
      <c r="O43" s="199">
        <v>94304</v>
      </c>
      <c r="P43" s="199">
        <v>44847</v>
      </c>
      <c r="Q43" s="199">
        <v>47403</v>
      </c>
      <c r="R43" s="200">
        <v>50826</v>
      </c>
      <c r="S43" s="200">
        <v>50009</v>
      </c>
      <c r="T43" s="200">
        <v>57600</v>
      </c>
      <c r="U43" s="200">
        <v>68102</v>
      </c>
      <c r="V43" s="200">
        <v>69684</v>
      </c>
      <c r="W43" s="200">
        <v>84627</v>
      </c>
      <c r="X43" s="200">
        <v>83600</v>
      </c>
      <c r="Y43" s="198">
        <v>83774</v>
      </c>
      <c r="Z43" s="198">
        <v>97623</v>
      </c>
      <c r="AA43" s="198">
        <v>61865</v>
      </c>
      <c r="AB43" s="198">
        <v>95053</v>
      </c>
    </row>
    <row r="44" spans="2:28">
      <c r="B44" s="64" t="s">
        <v>513</v>
      </c>
      <c r="C44" s="202" t="s">
        <v>514</v>
      </c>
      <c r="D44" s="170">
        <v>0</v>
      </c>
      <c r="E44" s="170">
        <v>0</v>
      </c>
      <c r="F44" s="170">
        <v>0</v>
      </c>
      <c r="G44" s="170">
        <v>0</v>
      </c>
      <c r="H44" s="170">
        <v>0</v>
      </c>
      <c r="I44" s="170">
        <v>0</v>
      </c>
      <c r="J44" s="170">
        <v>0</v>
      </c>
      <c r="K44" s="170">
        <v>0</v>
      </c>
      <c r="L44" s="199">
        <v>1643</v>
      </c>
      <c r="M44" s="199">
        <v>50854</v>
      </c>
      <c r="N44" s="199">
        <v>69320</v>
      </c>
      <c r="O44" s="170">
        <v>0</v>
      </c>
      <c r="P44" s="170">
        <v>0</v>
      </c>
      <c r="Q44" s="170">
        <v>0</v>
      </c>
      <c r="R44" s="170">
        <v>0</v>
      </c>
      <c r="S44" s="170">
        <v>0</v>
      </c>
      <c r="T44" s="170">
        <v>0</v>
      </c>
      <c r="U44" s="170">
        <v>0</v>
      </c>
      <c r="V44" s="170">
        <v>0</v>
      </c>
      <c r="W44" s="170">
        <v>0</v>
      </c>
      <c r="X44" s="170">
        <v>0</v>
      </c>
      <c r="Y44" s="170">
        <v>0</v>
      </c>
      <c r="Z44" s="170">
        <v>0</v>
      </c>
      <c r="AA44" s="170">
        <v>0</v>
      </c>
      <c r="AB44" s="170">
        <v>0</v>
      </c>
    </row>
    <row r="45" spans="2:28">
      <c r="B45" s="64" t="s">
        <v>401</v>
      </c>
      <c r="C45" s="202" t="s">
        <v>447</v>
      </c>
      <c r="D45" s="199">
        <v>1747</v>
      </c>
      <c r="E45" s="199">
        <v>1830</v>
      </c>
      <c r="F45" s="199">
        <v>1892</v>
      </c>
      <c r="G45" s="199">
        <v>1514</v>
      </c>
      <c r="H45" s="199">
        <v>1613</v>
      </c>
      <c r="I45" s="199">
        <v>1387</v>
      </c>
      <c r="J45" s="199">
        <v>1417</v>
      </c>
      <c r="K45" s="199">
        <v>1410</v>
      </c>
      <c r="L45" s="199">
        <v>1763</v>
      </c>
      <c r="M45" s="199">
        <v>2369</v>
      </c>
      <c r="N45" s="199">
        <v>3096</v>
      </c>
      <c r="O45" s="199">
        <v>3427</v>
      </c>
      <c r="P45" s="199">
        <v>2084</v>
      </c>
      <c r="Q45" s="199">
        <v>1778</v>
      </c>
      <c r="R45" s="200">
        <v>2108</v>
      </c>
      <c r="S45" s="200">
        <v>2927</v>
      </c>
      <c r="T45" s="200">
        <v>2712</v>
      </c>
      <c r="U45" s="200">
        <v>2239</v>
      </c>
      <c r="V45" s="200">
        <v>1669</v>
      </c>
      <c r="W45" s="200">
        <v>1435</v>
      </c>
      <c r="X45" s="200">
        <v>1232</v>
      </c>
      <c r="Y45" s="198">
        <v>1036</v>
      </c>
      <c r="Z45" s="198">
        <v>1035</v>
      </c>
      <c r="AA45" s="198">
        <v>475</v>
      </c>
      <c r="AB45" s="198">
        <v>382</v>
      </c>
    </row>
    <row r="46" spans="2:28">
      <c r="B46" s="64" t="s">
        <v>402</v>
      </c>
      <c r="C46" s="202" t="s">
        <v>448</v>
      </c>
      <c r="D46" s="199">
        <v>47206</v>
      </c>
      <c r="E46" s="199">
        <v>54595</v>
      </c>
      <c r="F46" s="199">
        <v>69194</v>
      </c>
      <c r="G46" s="199">
        <v>79518</v>
      </c>
      <c r="H46" s="199">
        <v>95967</v>
      </c>
      <c r="I46" s="199">
        <v>79725</v>
      </c>
      <c r="J46" s="199">
        <v>69289</v>
      </c>
      <c r="K46" s="199">
        <v>83128</v>
      </c>
      <c r="L46" s="199">
        <v>70266</v>
      </c>
      <c r="M46" s="199">
        <v>74326</v>
      </c>
      <c r="N46" s="199">
        <v>86219</v>
      </c>
      <c r="O46" s="199">
        <v>71019</v>
      </c>
      <c r="P46" s="199">
        <v>60009</v>
      </c>
      <c r="Q46" s="199">
        <v>66176</v>
      </c>
      <c r="R46" s="200">
        <v>74205</v>
      </c>
      <c r="S46" s="200">
        <v>80015</v>
      </c>
      <c r="T46" s="200">
        <v>96753</v>
      </c>
      <c r="U46" s="200">
        <v>109147</v>
      </c>
      <c r="V46" s="200">
        <v>124484</v>
      </c>
      <c r="W46" s="200">
        <v>131051</v>
      </c>
      <c r="X46" s="200">
        <v>136393</v>
      </c>
      <c r="Y46" s="198">
        <v>130814</v>
      </c>
      <c r="Z46" s="198">
        <v>125999</v>
      </c>
      <c r="AA46" s="198">
        <v>66323</v>
      </c>
      <c r="AB46" s="198">
        <v>55444</v>
      </c>
    </row>
    <row r="47" spans="2:28" ht="27">
      <c r="B47" s="64" t="s">
        <v>5</v>
      </c>
      <c r="C47" s="202" t="s">
        <v>449</v>
      </c>
      <c r="D47" s="199">
        <v>12056</v>
      </c>
      <c r="E47" s="199">
        <v>11627</v>
      </c>
      <c r="F47" s="199">
        <v>12694</v>
      </c>
      <c r="G47" s="199">
        <v>13928</v>
      </c>
      <c r="H47" s="199">
        <v>13799</v>
      </c>
      <c r="I47" s="199">
        <v>18187</v>
      </c>
      <c r="J47" s="199">
        <v>12329</v>
      </c>
      <c r="K47" s="199">
        <v>16390</v>
      </c>
      <c r="L47" s="199">
        <v>16975</v>
      </c>
      <c r="M47" s="199">
        <v>15514</v>
      </c>
      <c r="N47" s="199">
        <v>15885</v>
      </c>
      <c r="O47" s="199">
        <v>17069</v>
      </c>
      <c r="P47" s="199">
        <v>15219</v>
      </c>
      <c r="Q47" s="199">
        <v>13450</v>
      </c>
      <c r="R47" s="200">
        <v>14177</v>
      </c>
      <c r="S47" s="200">
        <v>14447</v>
      </c>
      <c r="T47" s="200">
        <v>14298</v>
      </c>
      <c r="U47" s="200">
        <v>13674</v>
      </c>
      <c r="V47" s="200">
        <v>14447</v>
      </c>
      <c r="W47" s="200">
        <v>14536</v>
      </c>
      <c r="X47" s="200">
        <v>14126</v>
      </c>
      <c r="Y47" s="198">
        <v>11874</v>
      </c>
      <c r="Z47" s="198">
        <v>11312</v>
      </c>
      <c r="AA47" s="198">
        <v>4888</v>
      </c>
      <c r="AB47" s="198">
        <v>4550</v>
      </c>
    </row>
    <row r="48" spans="2:28">
      <c r="B48" s="64" t="s">
        <v>403</v>
      </c>
      <c r="C48" s="202" t="s">
        <v>450</v>
      </c>
      <c r="D48" s="199">
        <v>179598</v>
      </c>
      <c r="E48" s="199">
        <v>192451</v>
      </c>
      <c r="F48" s="199">
        <v>211349</v>
      </c>
      <c r="G48" s="199">
        <v>236837</v>
      </c>
      <c r="H48" s="199">
        <v>261769</v>
      </c>
      <c r="I48" s="199">
        <v>253841</v>
      </c>
      <c r="J48" s="199">
        <v>253866</v>
      </c>
      <c r="K48" s="199">
        <v>254504</v>
      </c>
      <c r="L48" s="199">
        <v>275161</v>
      </c>
      <c r="M48" s="199">
        <v>309951</v>
      </c>
      <c r="N48" s="199">
        <v>343946</v>
      </c>
      <c r="O48" s="199">
        <v>359447</v>
      </c>
      <c r="P48" s="199">
        <v>313597</v>
      </c>
      <c r="Q48" s="199">
        <v>320805</v>
      </c>
      <c r="R48" s="200">
        <v>324294</v>
      </c>
      <c r="S48" s="200">
        <v>313431</v>
      </c>
      <c r="T48" s="200">
        <v>312522</v>
      </c>
      <c r="U48" s="200">
        <v>331068</v>
      </c>
      <c r="V48" s="200">
        <v>332540</v>
      </c>
      <c r="W48" s="200">
        <v>339712</v>
      </c>
      <c r="X48" s="200">
        <v>343811</v>
      </c>
      <c r="Y48" s="198">
        <v>342639</v>
      </c>
      <c r="Z48" s="198">
        <v>353279</v>
      </c>
      <c r="AA48" s="198">
        <v>108510</v>
      </c>
      <c r="AB48" s="198">
        <v>129662</v>
      </c>
    </row>
    <row r="49" spans="2:28">
      <c r="B49" s="64" t="s">
        <v>404</v>
      </c>
      <c r="C49" s="202" t="s">
        <v>451</v>
      </c>
      <c r="D49" s="199">
        <v>34089</v>
      </c>
      <c r="E49" s="199">
        <v>33177</v>
      </c>
      <c r="F49" s="199">
        <v>34394</v>
      </c>
      <c r="G49" s="199">
        <v>37122</v>
      </c>
      <c r="H49" s="199">
        <v>38189</v>
      </c>
      <c r="I49" s="199">
        <v>32539</v>
      </c>
      <c r="J49" s="199">
        <v>29796</v>
      </c>
      <c r="K49" s="199">
        <v>27875</v>
      </c>
      <c r="L49" s="199">
        <v>28661</v>
      </c>
      <c r="M49" s="199">
        <v>30104</v>
      </c>
      <c r="N49" s="199">
        <v>32236</v>
      </c>
      <c r="O49" s="199">
        <v>32642</v>
      </c>
      <c r="P49" s="199">
        <v>31944</v>
      </c>
      <c r="Q49" s="199">
        <v>32797</v>
      </c>
      <c r="R49" s="200">
        <v>35090</v>
      </c>
      <c r="S49" s="200">
        <v>36722</v>
      </c>
      <c r="T49" s="200">
        <v>39874</v>
      </c>
      <c r="U49" s="200">
        <v>42108</v>
      </c>
      <c r="V49" s="200">
        <v>42289</v>
      </c>
      <c r="W49" s="200">
        <v>40408</v>
      </c>
      <c r="X49" s="200">
        <v>39354</v>
      </c>
      <c r="Y49" s="198">
        <v>39580</v>
      </c>
      <c r="Z49" s="198">
        <v>38282</v>
      </c>
      <c r="AA49" s="198">
        <v>15232</v>
      </c>
      <c r="AB49" s="198">
        <v>18961</v>
      </c>
    </row>
    <row r="50" spans="2:28">
      <c r="B50" s="64" t="s">
        <v>405</v>
      </c>
      <c r="C50" s="202" t="s">
        <v>507</v>
      </c>
      <c r="D50" s="199">
        <v>12088</v>
      </c>
      <c r="E50" s="199">
        <v>12968</v>
      </c>
      <c r="F50" s="199">
        <v>17025</v>
      </c>
      <c r="G50" s="199">
        <v>21471</v>
      </c>
      <c r="H50" s="199">
        <v>24973</v>
      </c>
      <c r="I50" s="199">
        <v>28338</v>
      </c>
      <c r="J50" s="199">
        <v>25304</v>
      </c>
      <c r="K50" s="199">
        <v>29658</v>
      </c>
      <c r="L50" s="199">
        <v>33910</v>
      </c>
      <c r="M50" s="199">
        <v>30575</v>
      </c>
      <c r="N50" s="199">
        <v>33190</v>
      </c>
      <c r="O50" s="199">
        <v>30288</v>
      </c>
      <c r="P50" s="199">
        <v>27679</v>
      </c>
      <c r="Q50" s="199">
        <v>30999</v>
      </c>
      <c r="R50" s="200">
        <v>24585</v>
      </c>
      <c r="S50" s="200">
        <v>27684</v>
      </c>
      <c r="T50" s="200">
        <v>26321</v>
      </c>
      <c r="U50" s="200">
        <v>35925</v>
      </c>
      <c r="V50" s="200">
        <v>30947</v>
      </c>
      <c r="W50" s="200">
        <v>38403</v>
      </c>
      <c r="X50" s="200">
        <v>34797</v>
      </c>
      <c r="Y50" s="198">
        <v>24675</v>
      </c>
      <c r="Z50" s="198">
        <v>35881</v>
      </c>
      <c r="AA50" s="198">
        <v>16849</v>
      </c>
      <c r="AB50" s="198">
        <v>19218</v>
      </c>
    </row>
    <row r="51" spans="2:28">
      <c r="B51" s="64" t="s">
        <v>406</v>
      </c>
      <c r="C51" s="202" t="s">
        <v>452</v>
      </c>
      <c r="D51" s="199">
        <v>1367</v>
      </c>
      <c r="E51" s="199">
        <v>1499</v>
      </c>
      <c r="F51" s="199">
        <v>2431</v>
      </c>
      <c r="G51" s="199">
        <v>3275</v>
      </c>
      <c r="H51" s="199">
        <v>3735</v>
      </c>
      <c r="I51" s="199">
        <v>4298</v>
      </c>
      <c r="J51" s="199">
        <v>3752</v>
      </c>
      <c r="K51" s="199">
        <v>4694</v>
      </c>
      <c r="L51" s="199">
        <v>5308</v>
      </c>
      <c r="M51" s="199">
        <v>5013</v>
      </c>
      <c r="N51" s="199">
        <v>5455</v>
      </c>
      <c r="O51" s="199">
        <v>5013</v>
      </c>
      <c r="P51" s="199">
        <v>4188</v>
      </c>
      <c r="Q51" s="199">
        <v>4532</v>
      </c>
      <c r="R51" s="200">
        <v>3575</v>
      </c>
      <c r="S51" s="200">
        <v>4108</v>
      </c>
      <c r="T51" s="200">
        <v>3787</v>
      </c>
      <c r="U51" s="200">
        <v>5100</v>
      </c>
      <c r="V51" s="200">
        <v>4391</v>
      </c>
      <c r="W51" s="200">
        <v>5727</v>
      </c>
      <c r="X51" s="200">
        <v>5388</v>
      </c>
      <c r="Y51" s="198">
        <v>3981</v>
      </c>
      <c r="Z51" s="198">
        <v>5201</v>
      </c>
      <c r="AA51" s="198">
        <v>2460</v>
      </c>
      <c r="AB51" s="198">
        <v>2699</v>
      </c>
    </row>
    <row r="52" spans="2:28">
      <c r="B52" s="64" t="s">
        <v>407</v>
      </c>
      <c r="C52" s="202" t="s">
        <v>508</v>
      </c>
      <c r="D52" s="170">
        <v>0</v>
      </c>
      <c r="E52" s="170">
        <v>0</v>
      </c>
      <c r="F52" s="170">
        <v>0</v>
      </c>
      <c r="G52" s="170">
        <v>0</v>
      </c>
      <c r="H52" s="199">
        <v>3</v>
      </c>
      <c r="I52" s="199">
        <v>5078</v>
      </c>
      <c r="J52" s="199">
        <v>12403</v>
      </c>
      <c r="K52" s="199">
        <v>13623</v>
      </c>
      <c r="L52" s="199">
        <v>11312</v>
      </c>
      <c r="M52" s="199">
        <v>10341</v>
      </c>
      <c r="N52" s="199">
        <v>9816</v>
      </c>
      <c r="O52" s="199">
        <v>7854</v>
      </c>
      <c r="P52" s="199">
        <v>7210</v>
      </c>
      <c r="Q52" s="199">
        <v>3882</v>
      </c>
      <c r="R52" s="200">
        <v>668</v>
      </c>
      <c r="S52" s="200">
        <v>290</v>
      </c>
      <c r="T52" s="200">
        <v>144</v>
      </c>
      <c r="U52" s="200">
        <v>392</v>
      </c>
      <c r="V52" s="200">
        <v>182</v>
      </c>
      <c r="W52" s="200">
        <v>102</v>
      </c>
      <c r="X52" s="200">
        <v>15</v>
      </c>
      <c r="Y52" s="197">
        <v>6</v>
      </c>
      <c r="Z52" s="197">
        <v>5</v>
      </c>
      <c r="AA52" s="197">
        <v>2</v>
      </c>
      <c r="AB52" s="197">
        <v>2</v>
      </c>
    </row>
    <row r="53" spans="2:28">
      <c r="B53" s="64" t="s">
        <v>408</v>
      </c>
      <c r="C53" s="202" t="s">
        <v>453</v>
      </c>
      <c r="D53" s="170">
        <v>0</v>
      </c>
      <c r="E53" s="170">
        <v>0</v>
      </c>
      <c r="F53" s="170">
        <v>0</v>
      </c>
      <c r="G53" s="170">
        <v>0</v>
      </c>
      <c r="H53" s="199">
        <v>1</v>
      </c>
      <c r="I53" s="199">
        <v>1294</v>
      </c>
      <c r="J53" s="199">
        <v>3174</v>
      </c>
      <c r="K53" s="199">
        <v>3827</v>
      </c>
      <c r="L53" s="199">
        <v>3438</v>
      </c>
      <c r="M53" s="199">
        <v>2935</v>
      </c>
      <c r="N53" s="199">
        <v>2474</v>
      </c>
      <c r="O53" s="199">
        <v>1856</v>
      </c>
      <c r="P53" s="199">
        <v>1568</v>
      </c>
      <c r="Q53" s="199">
        <v>893</v>
      </c>
      <c r="R53" s="200">
        <v>188</v>
      </c>
      <c r="S53" s="200">
        <v>72</v>
      </c>
      <c r="T53" s="200">
        <v>38</v>
      </c>
      <c r="U53" s="200">
        <v>71</v>
      </c>
      <c r="V53" s="200">
        <v>39</v>
      </c>
      <c r="W53" s="200">
        <v>20</v>
      </c>
      <c r="X53" s="200">
        <v>8</v>
      </c>
      <c r="Y53" s="170">
        <v>0</v>
      </c>
      <c r="Z53" s="170">
        <v>0</v>
      </c>
      <c r="AA53" s="197">
        <v>4</v>
      </c>
      <c r="AB53" s="197">
        <v>24863</v>
      </c>
    </row>
    <row r="54" spans="2:28" ht="40.5">
      <c r="B54" s="64" t="s">
        <v>409</v>
      </c>
      <c r="C54" s="202" t="s">
        <v>454</v>
      </c>
      <c r="D54" s="199">
        <v>36589</v>
      </c>
      <c r="E54" s="199">
        <v>38307</v>
      </c>
      <c r="F54" s="199">
        <v>41739</v>
      </c>
      <c r="G54" s="199">
        <v>54963</v>
      </c>
      <c r="H54" s="199">
        <v>59384</v>
      </c>
      <c r="I54" s="199">
        <v>57721</v>
      </c>
      <c r="J54" s="199">
        <v>57245</v>
      </c>
      <c r="K54" s="199">
        <v>62700</v>
      </c>
      <c r="L54" s="199">
        <v>65458</v>
      </c>
      <c r="M54" s="199">
        <v>72613</v>
      </c>
      <c r="N54" s="199">
        <v>84532</v>
      </c>
      <c r="O54" s="199">
        <v>84078</v>
      </c>
      <c r="P54" s="199">
        <v>64696</v>
      </c>
      <c r="Q54" s="199">
        <v>74719</v>
      </c>
      <c r="R54" s="200">
        <v>70728</v>
      </c>
      <c r="S54" s="200">
        <v>62430</v>
      </c>
      <c r="T54" s="200">
        <v>66700</v>
      </c>
      <c r="U54" s="200">
        <v>71513</v>
      </c>
      <c r="V54" s="200">
        <v>78537</v>
      </c>
      <c r="W54" s="200">
        <v>79306</v>
      </c>
      <c r="X54" s="200">
        <v>78178</v>
      </c>
      <c r="Y54" s="198">
        <v>74388</v>
      </c>
      <c r="Z54" s="198">
        <v>76988</v>
      </c>
      <c r="AA54" s="198">
        <v>35942</v>
      </c>
      <c r="AB54" s="198">
        <v>30354</v>
      </c>
    </row>
    <row r="55" spans="2:28">
      <c r="B55" s="64" t="s">
        <v>410</v>
      </c>
      <c r="C55" s="202" t="s">
        <v>455</v>
      </c>
      <c r="D55" s="199">
        <v>43476</v>
      </c>
      <c r="E55" s="199">
        <v>44176</v>
      </c>
      <c r="F55" s="199">
        <v>46289</v>
      </c>
      <c r="G55" s="199">
        <v>57069</v>
      </c>
      <c r="H55" s="199">
        <v>61154</v>
      </c>
      <c r="I55" s="199">
        <v>54903</v>
      </c>
      <c r="J55" s="199">
        <v>53571</v>
      </c>
      <c r="K55" s="199">
        <v>59164</v>
      </c>
      <c r="L55" s="199">
        <v>57523</v>
      </c>
      <c r="M55" s="199">
        <v>61984</v>
      </c>
      <c r="N55" s="199">
        <v>70340</v>
      </c>
      <c r="O55" s="199">
        <v>71683</v>
      </c>
      <c r="P55" s="199">
        <v>59579</v>
      </c>
      <c r="Q55" s="199">
        <v>69233</v>
      </c>
      <c r="R55" s="200">
        <v>76949</v>
      </c>
      <c r="S55" s="200">
        <v>71782</v>
      </c>
      <c r="T55" s="200">
        <v>74104</v>
      </c>
      <c r="U55" s="200">
        <v>78108</v>
      </c>
      <c r="V55" s="200">
        <v>86067</v>
      </c>
      <c r="W55" s="200">
        <v>85872</v>
      </c>
      <c r="X55" s="200">
        <v>85254</v>
      </c>
      <c r="Y55" s="198">
        <v>78711</v>
      </c>
      <c r="Z55" s="198">
        <v>80720</v>
      </c>
      <c r="AA55" s="198">
        <v>35710</v>
      </c>
      <c r="AB55" s="198">
        <v>4554</v>
      </c>
    </row>
    <row r="56" spans="2:28">
      <c r="B56" s="64" t="s">
        <v>411</v>
      </c>
      <c r="C56" s="202" t="s">
        <v>456</v>
      </c>
      <c r="D56" s="199">
        <v>7075</v>
      </c>
      <c r="E56" s="199">
        <v>6515</v>
      </c>
      <c r="F56" s="199">
        <v>6240</v>
      </c>
      <c r="G56" s="199">
        <v>6107</v>
      </c>
      <c r="H56" s="199">
        <v>5373</v>
      </c>
      <c r="I56" s="199">
        <v>4116</v>
      </c>
      <c r="J56" s="199">
        <v>4157</v>
      </c>
      <c r="K56" s="199">
        <v>4817</v>
      </c>
      <c r="L56" s="199">
        <v>5822</v>
      </c>
      <c r="M56" s="199">
        <v>7227</v>
      </c>
      <c r="N56" s="199">
        <v>9221</v>
      </c>
      <c r="O56" s="199">
        <v>10475</v>
      </c>
      <c r="P56" s="199">
        <v>9257</v>
      </c>
      <c r="Q56" s="199">
        <v>9192</v>
      </c>
      <c r="R56" s="200">
        <v>10049</v>
      </c>
      <c r="S56" s="200">
        <v>10331</v>
      </c>
      <c r="T56" s="200">
        <v>11320</v>
      </c>
      <c r="U56" s="200">
        <v>11706</v>
      </c>
      <c r="V56" s="200">
        <v>11058</v>
      </c>
      <c r="W56" s="200">
        <v>10305</v>
      </c>
      <c r="X56" s="200">
        <v>9587</v>
      </c>
      <c r="Y56" s="198">
        <v>9317</v>
      </c>
      <c r="Z56" s="198">
        <v>9227</v>
      </c>
      <c r="AA56" s="198">
        <v>3928</v>
      </c>
      <c r="AB56" s="198">
        <v>219</v>
      </c>
    </row>
    <row r="57" spans="2:28">
      <c r="B57" s="64" t="s">
        <v>412</v>
      </c>
      <c r="C57" s="202" t="s">
        <v>457</v>
      </c>
      <c r="D57" s="199">
        <v>284</v>
      </c>
      <c r="E57" s="199">
        <v>457</v>
      </c>
      <c r="F57" s="199">
        <v>337</v>
      </c>
      <c r="G57" s="199">
        <v>358</v>
      </c>
      <c r="H57" s="199">
        <v>285</v>
      </c>
      <c r="I57" s="199">
        <v>161</v>
      </c>
      <c r="J57" s="199">
        <v>144</v>
      </c>
      <c r="K57" s="199">
        <v>95</v>
      </c>
      <c r="L57" s="199">
        <v>153</v>
      </c>
      <c r="M57" s="199">
        <v>178</v>
      </c>
      <c r="N57" s="199">
        <v>219</v>
      </c>
      <c r="O57" s="199">
        <v>278</v>
      </c>
      <c r="P57" s="199">
        <v>250</v>
      </c>
      <c r="Q57" s="199">
        <v>243</v>
      </c>
      <c r="R57" s="200">
        <v>383</v>
      </c>
      <c r="S57" s="200">
        <v>524</v>
      </c>
      <c r="T57" s="200">
        <v>498</v>
      </c>
      <c r="U57" s="200">
        <v>504</v>
      </c>
      <c r="V57" s="200">
        <v>404</v>
      </c>
      <c r="W57" s="200">
        <v>389</v>
      </c>
      <c r="X57" s="200">
        <v>395</v>
      </c>
      <c r="Y57" s="197">
        <v>366</v>
      </c>
      <c r="Z57" s="197">
        <v>291</v>
      </c>
      <c r="AA57" s="197">
        <v>119</v>
      </c>
      <c r="AB57" s="197">
        <v>26</v>
      </c>
    </row>
    <row r="58" spans="2:28">
      <c r="B58" s="64" t="s">
        <v>413</v>
      </c>
      <c r="C58" s="202" t="s">
        <v>458</v>
      </c>
      <c r="D58" s="170">
        <v>0</v>
      </c>
      <c r="E58" s="170">
        <v>0</v>
      </c>
      <c r="F58" s="170">
        <v>0</v>
      </c>
      <c r="G58" s="170">
        <v>0</v>
      </c>
      <c r="H58" s="170">
        <v>0</v>
      </c>
      <c r="I58" s="170">
        <v>0</v>
      </c>
      <c r="J58" s="170">
        <v>0</v>
      </c>
      <c r="K58" s="170">
        <v>0</v>
      </c>
      <c r="L58" s="170">
        <v>0</v>
      </c>
      <c r="M58" s="170">
        <v>0</v>
      </c>
      <c r="N58" s="170">
        <v>0</v>
      </c>
      <c r="O58" s="199">
        <v>1</v>
      </c>
      <c r="P58" s="170">
        <v>0</v>
      </c>
      <c r="Q58" s="199">
        <v>1</v>
      </c>
      <c r="R58" s="200">
        <v>1</v>
      </c>
      <c r="S58" s="170">
        <v>0</v>
      </c>
      <c r="T58" s="200">
        <v>1</v>
      </c>
      <c r="U58" s="170">
        <v>0</v>
      </c>
      <c r="V58" s="170">
        <v>0</v>
      </c>
      <c r="W58" s="170">
        <v>0</v>
      </c>
      <c r="X58" s="170">
        <v>0</v>
      </c>
      <c r="Y58" s="170">
        <v>0</v>
      </c>
      <c r="Z58" s="170">
        <v>0</v>
      </c>
      <c r="AA58" s="170">
        <v>0</v>
      </c>
      <c r="AB58" s="170">
        <v>0</v>
      </c>
    </row>
    <row r="59" spans="2:28">
      <c r="B59" s="64" t="s">
        <v>414</v>
      </c>
      <c r="C59" s="202" t="s">
        <v>509</v>
      </c>
      <c r="D59" s="199">
        <v>19</v>
      </c>
      <c r="E59" s="199">
        <v>15</v>
      </c>
      <c r="F59" s="199">
        <v>10</v>
      </c>
      <c r="G59" s="199">
        <v>12</v>
      </c>
      <c r="H59" s="199">
        <v>8</v>
      </c>
      <c r="I59" s="199">
        <v>8</v>
      </c>
      <c r="J59" s="199">
        <v>11</v>
      </c>
      <c r="K59" s="199">
        <v>8</v>
      </c>
      <c r="L59" s="199">
        <v>10</v>
      </c>
      <c r="M59" s="199">
        <v>11</v>
      </c>
      <c r="N59" s="199">
        <v>7</v>
      </c>
      <c r="O59" s="199">
        <v>8</v>
      </c>
      <c r="P59" s="199">
        <v>10</v>
      </c>
      <c r="Q59" s="199">
        <v>12</v>
      </c>
      <c r="R59" s="200">
        <v>5</v>
      </c>
      <c r="S59" s="200">
        <v>10</v>
      </c>
      <c r="T59" s="200">
        <v>15</v>
      </c>
      <c r="U59" s="200">
        <v>10</v>
      </c>
      <c r="V59" s="200">
        <v>14</v>
      </c>
      <c r="W59" s="200">
        <v>16</v>
      </c>
      <c r="X59" s="200">
        <v>9</v>
      </c>
      <c r="Y59" s="197">
        <v>18</v>
      </c>
      <c r="Z59" s="197">
        <v>17</v>
      </c>
      <c r="AA59" s="197">
        <v>8</v>
      </c>
      <c r="AB59" s="197">
        <v>1</v>
      </c>
    </row>
    <row r="60" spans="2:28" ht="27">
      <c r="B60" s="64" t="s">
        <v>415</v>
      </c>
      <c r="C60" s="202" t="s">
        <v>459</v>
      </c>
      <c r="D60" s="199">
        <v>2</v>
      </c>
      <c r="E60" s="199">
        <v>11</v>
      </c>
      <c r="F60" s="199">
        <v>9</v>
      </c>
      <c r="G60" s="199">
        <v>8</v>
      </c>
      <c r="H60" s="199">
        <v>6</v>
      </c>
      <c r="I60" s="199">
        <v>4</v>
      </c>
      <c r="J60" s="199">
        <v>7</v>
      </c>
      <c r="K60" s="199">
        <v>3</v>
      </c>
      <c r="L60" s="199">
        <v>4</v>
      </c>
      <c r="M60" s="170">
        <v>0</v>
      </c>
      <c r="N60" s="170">
        <v>0</v>
      </c>
      <c r="O60" s="199">
        <v>3</v>
      </c>
      <c r="P60" s="199">
        <v>2</v>
      </c>
      <c r="Q60" s="170">
        <v>0</v>
      </c>
      <c r="R60" s="170">
        <v>0</v>
      </c>
      <c r="S60" s="200">
        <v>2</v>
      </c>
      <c r="T60" s="200">
        <v>3</v>
      </c>
      <c r="U60" s="200">
        <v>2</v>
      </c>
      <c r="V60" s="200">
        <v>4</v>
      </c>
      <c r="W60" s="200">
        <v>5</v>
      </c>
      <c r="X60" s="170">
        <v>0</v>
      </c>
      <c r="Y60" s="197">
        <v>4</v>
      </c>
      <c r="Z60" s="197">
        <v>7</v>
      </c>
      <c r="AA60" s="197">
        <v>2</v>
      </c>
      <c r="AB60" s="197">
        <v>7294</v>
      </c>
    </row>
    <row r="61" spans="2:28" ht="67.5">
      <c r="B61" s="64" t="s">
        <v>416</v>
      </c>
      <c r="C61" s="202" t="s">
        <v>460</v>
      </c>
      <c r="D61" s="199">
        <v>6</v>
      </c>
      <c r="E61" s="199">
        <v>4</v>
      </c>
      <c r="F61" s="199">
        <v>22</v>
      </c>
      <c r="G61" s="199">
        <v>17</v>
      </c>
      <c r="H61" s="199">
        <v>4</v>
      </c>
      <c r="I61" s="199">
        <v>24</v>
      </c>
      <c r="J61" s="199">
        <v>16</v>
      </c>
      <c r="K61" s="199">
        <v>12</v>
      </c>
      <c r="L61" s="199">
        <v>28</v>
      </c>
      <c r="M61" s="199">
        <v>5</v>
      </c>
      <c r="N61" s="199">
        <v>5</v>
      </c>
      <c r="O61" s="199">
        <v>11</v>
      </c>
      <c r="P61" s="199">
        <v>37</v>
      </c>
      <c r="Q61" s="199">
        <v>22</v>
      </c>
      <c r="R61" s="200">
        <v>16</v>
      </c>
      <c r="S61" s="200">
        <v>6</v>
      </c>
      <c r="T61" s="200">
        <v>8</v>
      </c>
      <c r="U61" s="200">
        <v>15</v>
      </c>
      <c r="V61" s="200">
        <v>25</v>
      </c>
      <c r="W61" s="200">
        <v>10</v>
      </c>
      <c r="X61" s="200">
        <v>7</v>
      </c>
      <c r="Y61" s="197">
        <v>3</v>
      </c>
      <c r="Z61" s="197">
        <v>16</v>
      </c>
      <c r="AA61" s="197">
        <v>6</v>
      </c>
      <c r="AB61" s="197">
        <v>6977</v>
      </c>
    </row>
    <row r="62" spans="2:28" ht="81">
      <c r="B62" s="64" t="s">
        <v>417</v>
      </c>
      <c r="C62" s="202" t="s">
        <v>461</v>
      </c>
      <c r="D62" s="199">
        <v>4485</v>
      </c>
      <c r="E62" s="199">
        <v>4339</v>
      </c>
      <c r="F62" s="199">
        <v>4865</v>
      </c>
      <c r="G62" s="199">
        <v>5031</v>
      </c>
      <c r="H62" s="199">
        <v>4282</v>
      </c>
      <c r="I62" s="199">
        <v>5195</v>
      </c>
      <c r="J62" s="199">
        <v>5364</v>
      </c>
      <c r="K62" s="199">
        <v>6234</v>
      </c>
      <c r="L62" s="199">
        <v>5893</v>
      </c>
      <c r="M62" s="199">
        <v>5911</v>
      </c>
      <c r="N62" s="199">
        <v>6406</v>
      </c>
      <c r="O62" s="199">
        <v>6381</v>
      </c>
      <c r="P62" s="199">
        <v>6741</v>
      </c>
      <c r="Q62" s="199">
        <v>6194</v>
      </c>
      <c r="R62" s="200">
        <v>6499</v>
      </c>
      <c r="S62" s="200">
        <v>6252</v>
      </c>
      <c r="T62" s="200">
        <v>5351</v>
      </c>
      <c r="U62" s="200">
        <v>5729</v>
      </c>
      <c r="V62" s="200">
        <v>5445</v>
      </c>
      <c r="W62" s="200">
        <v>5588</v>
      </c>
      <c r="X62" s="200">
        <v>5797</v>
      </c>
      <c r="Y62" s="198">
        <v>6593</v>
      </c>
      <c r="Z62" s="198">
        <v>7084</v>
      </c>
      <c r="AA62" s="198">
        <v>5199</v>
      </c>
      <c r="AB62" s="198">
        <v>1</v>
      </c>
    </row>
    <row r="63" spans="2:28" ht="40.5">
      <c r="B63" s="64" t="s">
        <v>418</v>
      </c>
      <c r="C63" s="202" t="s">
        <v>462</v>
      </c>
      <c r="D63" s="199">
        <v>3</v>
      </c>
      <c r="E63" s="170">
        <v>0</v>
      </c>
      <c r="F63" s="170">
        <v>0</v>
      </c>
      <c r="G63" s="170">
        <v>0</v>
      </c>
      <c r="H63" s="170">
        <v>0</v>
      </c>
      <c r="I63" s="170">
        <v>0</v>
      </c>
      <c r="J63" s="199">
        <v>2</v>
      </c>
      <c r="K63" s="199">
        <v>4</v>
      </c>
      <c r="L63" s="199">
        <v>1</v>
      </c>
      <c r="M63" s="170">
        <v>0</v>
      </c>
      <c r="N63" s="199">
        <v>7</v>
      </c>
      <c r="O63" s="199">
        <v>2</v>
      </c>
      <c r="P63" s="170">
        <v>0</v>
      </c>
      <c r="Q63" s="199">
        <v>6</v>
      </c>
      <c r="R63" s="200">
        <v>1</v>
      </c>
      <c r="S63" s="200">
        <v>9</v>
      </c>
      <c r="T63" s="200">
        <v>0</v>
      </c>
      <c r="U63" s="200">
        <v>3</v>
      </c>
      <c r="V63" s="200">
        <v>1</v>
      </c>
      <c r="W63" s="200">
        <v>2</v>
      </c>
      <c r="X63" s="170">
        <v>0</v>
      </c>
      <c r="Y63" s="170">
        <v>0</v>
      </c>
      <c r="Z63" s="170">
        <v>0</v>
      </c>
      <c r="AA63" s="170">
        <v>0</v>
      </c>
      <c r="AB63" s="197">
        <v>70</v>
      </c>
    </row>
    <row r="64" spans="2:28" ht="27">
      <c r="B64" s="64" t="s">
        <v>419</v>
      </c>
      <c r="C64" s="202" t="s">
        <v>463</v>
      </c>
      <c r="D64" s="199">
        <v>313</v>
      </c>
      <c r="E64" s="199">
        <v>80</v>
      </c>
      <c r="F64" s="199">
        <v>211</v>
      </c>
      <c r="G64" s="199">
        <v>97</v>
      </c>
      <c r="H64" s="199">
        <v>95</v>
      </c>
      <c r="I64" s="199">
        <v>89</v>
      </c>
      <c r="J64" s="199">
        <v>133</v>
      </c>
      <c r="K64" s="199">
        <v>255</v>
      </c>
      <c r="L64" s="199">
        <v>353</v>
      </c>
      <c r="M64" s="199">
        <v>333</v>
      </c>
      <c r="N64" s="199">
        <v>287</v>
      </c>
      <c r="O64" s="199">
        <v>358</v>
      </c>
      <c r="P64" s="199">
        <v>266</v>
      </c>
      <c r="Q64" s="199">
        <v>243</v>
      </c>
      <c r="R64" s="200">
        <v>253</v>
      </c>
      <c r="S64" s="200">
        <v>300</v>
      </c>
      <c r="T64" s="200">
        <v>210</v>
      </c>
      <c r="U64" s="200">
        <v>211</v>
      </c>
      <c r="V64" s="200">
        <v>248</v>
      </c>
      <c r="W64" s="200">
        <v>168</v>
      </c>
      <c r="X64" s="200">
        <v>214</v>
      </c>
      <c r="Y64" s="197">
        <v>202</v>
      </c>
      <c r="Z64" s="197">
        <v>245</v>
      </c>
      <c r="AA64" s="197">
        <v>110</v>
      </c>
      <c r="AB64" s="197">
        <v>10</v>
      </c>
    </row>
    <row r="65" spans="2:28" ht="27">
      <c r="B65" s="64" t="s">
        <v>420</v>
      </c>
      <c r="C65" s="202" t="s">
        <v>464</v>
      </c>
      <c r="D65" s="199">
        <v>135</v>
      </c>
      <c r="E65" s="199">
        <v>18</v>
      </c>
      <c r="F65" s="199">
        <v>28</v>
      </c>
      <c r="G65" s="199">
        <v>33</v>
      </c>
      <c r="H65" s="199">
        <v>121</v>
      </c>
      <c r="I65" s="199">
        <v>179</v>
      </c>
      <c r="J65" s="199">
        <v>91</v>
      </c>
      <c r="K65" s="199">
        <v>49</v>
      </c>
      <c r="L65" s="199">
        <v>69</v>
      </c>
      <c r="M65" s="199">
        <v>88</v>
      </c>
      <c r="N65" s="199">
        <v>67</v>
      </c>
      <c r="O65" s="199">
        <v>87</v>
      </c>
      <c r="P65" s="199">
        <v>69</v>
      </c>
      <c r="Q65" s="199">
        <v>92</v>
      </c>
      <c r="R65" s="200">
        <v>92</v>
      </c>
      <c r="S65" s="200">
        <v>92</v>
      </c>
      <c r="T65" s="200">
        <v>63</v>
      </c>
      <c r="U65" s="200">
        <v>59</v>
      </c>
      <c r="V65" s="200">
        <v>30</v>
      </c>
      <c r="W65" s="200">
        <v>42</v>
      </c>
      <c r="X65" s="200">
        <v>21</v>
      </c>
      <c r="Y65" s="197">
        <v>29</v>
      </c>
      <c r="Z65" s="197">
        <v>32</v>
      </c>
      <c r="AA65" s="197">
        <v>14</v>
      </c>
      <c r="AB65" s="197">
        <v>496</v>
      </c>
    </row>
    <row r="66" spans="2:28" ht="40.5">
      <c r="B66" s="64" t="s">
        <v>421</v>
      </c>
      <c r="C66" s="202" t="s">
        <v>465</v>
      </c>
      <c r="D66" s="199">
        <v>163</v>
      </c>
      <c r="E66" s="199">
        <v>150</v>
      </c>
      <c r="F66" s="199">
        <v>256</v>
      </c>
      <c r="G66" s="199">
        <v>209</v>
      </c>
      <c r="H66" s="199">
        <v>220</v>
      </c>
      <c r="I66" s="199">
        <v>192</v>
      </c>
      <c r="J66" s="199">
        <v>93</v>
      </c>
      <c r="K66" s="199">
        <v>168</v>
      </c>
      <c r="L66" s="199">
        <v>201</v>
      </c>
      <c r="M66" s="199">
        <v>176</v>
      </c>
      <c r="N66" s="199">
        <v>164</v>
      </c>
      <c r="O66" s="199">
        <v>127</v>
      </c>
      <c r="P66" s="199">
        <v>196</v>
      </c>
      <c r="Q66" s="199">
        <v>531</v>
      </c>
      <c r="R66" s="200">
        <v>536</v>
      </c>
      <c r="S66" s="200">
        <v>504</v>
      </c>
      <c r="T66" s="200">
        <v>519</v>
      </c>
      <c r="U66" s="200">
        <v>426</v>
      </c>
      <c r="V66" s="200">
        <v>498</v>
      </c>
      <c r="W66" s="200">
        <v>525</v>
      </c>
      <c r="X66" s="200">
        <v>547</v>
      </c>
      <c r="Y66" s="197">
        <v>569</v>
      </c>
      <c r="Z66" s="197">
        <v>576</v>
      </c>
      <c r="AA66" s="197">
        <v>437</v>
      </c>
      <c r="AB66" s="197">
        <v>2</v>
      </c>
    </row>
    <row r="67" spans="2:28" ht="27">
      <c r="B67" s="64" t="s">
        <v>422</v>
      </c>
      <c r="C67" s="202" t="s">
        <v>466</v>
      </c>
      <c r="D67" s="199">
        <v>7</v>
      </c>
      <c r="E67" s="199">
        <v>2</v>
      </c>
      <c r="F67" s="199">
        <v>6</v>
      </c>
      <c r="G67" s="199">
        <v>3</v>
      </c>
      <c r="H67" s="199">
        <v>1</v>
      </c>
      <c r="I67" s="199">
        <v>8</v>
      </c>
      <c r="J67" s="199">
        <v>3</v>
      </c>
      <c r="K67" s="199">
        <v>1</v>
      </c>
      <c r="L67" s="199">
        <v>5</v>
      </c>
      <c r="M67" s="199">
        <v>2</v>
      </c>
      <c r="N67" s="199">
        <v>2</v>
      </c>
      <c r="O67" s="199">
        <v>3</v>
      </c>
      <c r="P67" s="199">
        <v>3</v>
      </c>
      <c r="Q67" s="199">
        <v>2</v>
      </c>
      <c r="R67" s="200">
        <v>1</v>
      </c>
      <c r="S67" s="200">
        <v>2</v>
      </c>
      <c r="T67" s="200">
        <v>3</v>
      </c>
      <c r="U67" s="200">
        <v>2</v>
      </c>
      <c r="V67" s="170">
        <v>0</v>
      </c>
      <c r="W67" s="200">
        <v>1</v>
      </c>
      <c r="X67" s="200">
        <v>2</v>
      </c>
      <c r="Y67" s="197">
        <v>2</v>
      </c>
      <c r="Z67" s="197">
        <v>1</v>
      </c>
      <c r="AA67" s="197">
        <v>1</v>
      </c>
      <c r="AB67" s="197">
        <v>10</v>
      </c>
    </row>
    <row r="68" spans="2:28" ht="27">
      <c r="B68" s="64" t="s">
        <v>423</v>
      </c>
      <c r="C68" s="202" t="s">
        <v>467</v>
      </c>
      <c r="D68" s="199">
        <v>3345</v>
      </c>
      <c r="E68" s="199">
        <v>4257</v>
      </c>
      <c r="F68" s="199">
        <v>5009</v>
      </c>
      <c r="G68" s="199">
        <v>6466</v>
      </c>
      <c r="H68" s="199">
        <v>6666</v>
      </c>
      <c r="I68" s="199">
        <v>6026</v>
      </c>
      <c r="J68" s="199">
        <v>6126</v>
      </c>
      <c r="K68" s="199">
        <v>6437</v>
      </c>
      <c r="L68" s="199">
        <v>6712</v>
      </c>
      <c r="M68" s="199">
        <v>6961</v>
      </c>
      <c r="N68" s="199">
        <v>7653</v>
      </c>
      <c r="O68" s="199">
        <v>9014</v>
      </c>
      <c r="P68" s="199">
        <v>9368</v>
      </c>
      <c r="Q68" s="199">
        <v>8589</v>
      </c>
      <c r="R68" s="200">
        <v>8828</v>
      </c>
      <c r="S68" s="200">
        <v>10590</v>
      </c>
      <c r="T68" s="200">
        <v>12359</v>
      </c>
      <c r="U68" s="200">
        <v>12706</v>
      </c>
      <c r="V68" s="200">
        <v>13865</v>
      </c>
      <c r="W68" s="200">
        <v>15918</v>
      </c>
      <c r="X68" s="200">
        <v>17011</v>
      </c>
      <c r="Y68" s="198">
        <v>16904</v>
      </c>
      <c r="Z68" s="198">
        <v>17751</v>
      </c>
      <c r="AA68" s="198">
        <v>8838</v>
      </c>
      <c r="AB68" s="198">
        <v>2870</v>
      </c>
    </row>
    <row r="69" spans="2:28" ht="27">
      <c r="B69" s="64" t="s">
        <v>424</v>
      </c>
      <c r="C69" s="202" t="s">
        <v>468</v>
      </c>
      <c r="D69" s="199">
        <v>1848</v>
      </c>
      <c r="E69" s="199">
        <v>1778</v>
      </c>
      <c r="F69" s="199">
        <v>2185</v>
      </c>
      <c r="G69" s="199">
        <v>1894</v>
      </c>
      <c r="H69" s="199">
        <v>1918</v>
      </c>
      <c r="I69" s="199">
        <v>1972</v>
      </c>
      <c r="J69" s="199">
        <v>2472</v>
      </c>
      <c r="K69" s="199">
        <v>2611</v>
      </c>
      <c r="L69" s="199">
        <v>3387</v>
      </c>
      <c r="M69" s="199">
        <v>3726</v>
      </c>
      <c r="N69" s="199">
        <v>4218</v>
      </c>
      <c r="O69" s="199">
        <v>5054</v>
      </c>
      <c r="P69" s="199">
        <v>4702</v>
      </c>
      <c r="Q69" s="199">
        <v>4435</v>
      </c>
      <c r="R69" s="200">
        <v>4863</v>
      </c>
      <c r="S69" s="200">
        <v>5357</v>
      </c>
      <c r="T69" s="200">
        <v>6623</v>
      </c>
      <c r="U69" s="200">
        <v>6251</v>
      </c>
      <c r="V69" s="200">
        <v>5792</v>
      </c>
      <c r="W69" s="200">
        <v>7417</v>
      </c>
      <c r="X69" s="200">
        <v>8053</v>
      </c>
      <c r="Y69" s="198">
        <v>8432</v>
      </c>
      <c r="Z69" s="198">
        <v>8743</v>
      </c>
      <c r="AA69" s="198">
        <v>3919</v>
      </c>
      <c r="AB69" s="198">
        <v>2838</v>
      </c>
    </row>
    <row r="70" spans="2:28">
      <c r="B70" s="64" t="s">
        <v>425</v>
      </c>
      <c r="C70" s="202" t="s">
        <v>469</v>
      </c>
      <c r="D70" s="199">
        <v>748</v>
      </c>
      <c r="E70" s="199">
        <v>1056</v>
      </c>
      <c r="F70" s="199">
        <v>1480</v>
      </c>
      <c r="G70" s="199">
        <v>2101</v>
      </c>
      <c r="H70" s="199">
        <v>2287</v>
      </c>
      <c r="I70" s="199">
        <v>1760</v>
      </c>
      <c r="J70" s="199">
        <v>1552</v>
      </c>
      <c r="K70" s="199">
        <v>1679</v>
      </c>
      <c r="L70" s="199">
        <v>1861</v>
      </c>
      <c r="M70" s="199">
        <v>1912</v>
      </c>
      <c r="N70" s="199">
        <v>2238</v>
      </c>
      <c r="O70" s="199">
        <v>2642</v>
      </c>
      <c r="P70" s="199">
        <v>2396</v>
      </c>
      <c r="Q70" s="199">
        <v>1929</v>
      </c>
      <c r="R70" s="200">
        <v>2052</v>
      </c>
      <c r="S70" s="200">
        <v>2396</v>
      </c>
      <c r="T70" s="200">
        <v>3098</v>
      </c>
      <c r="U70" s="200">
        <v>3473</v>
      </c>
      <c r="V70" s="200">
        <v>4023</v>
      </c>
      <c r="W70" s="200">
        <v>4836</v>
      </c>
      <c r="X70" s="200">
        <v>4974</v>
      </c>
      <c r="Y70" s="198">
        <v>4923</v>
      </c>
      <c r="Z70" s="198">
        <v>5337</v>
      </c>
      <c r="AA70" s="198">
        <v>2658</v>
      </c>
      <c r="AB70" s="198">
        <v>8825</v>
      </c>
    </row>
    <row r="71" spans="2:28" ht="27">
      <c r="B71" s="64" t="s">
        <v>426</v>
      </c>
      <c r="C71" s="202" t="s">
        <v>470</v>
      </c>
      <c r="D71" s="199">
        <v>18991</v>
      </c>
      <c r="E71" s="199">
        <v>20598</v>
      </c>
      <c r="F71" s="199">
        <v>22306</v>
      </c>
      <c r="G71" s="199">
        <v>23786</v>
      </c>
      <c r="H71" s="199">
        <v>24378</v>
      </c>
      <c r="I71" s="199">
        <v>24287</v>
      </c>
      <c r="J71" s="199">
        <v>25643</v>
      </c>
      <c r="K71" s="199">
        <v>22269</v>
      </c>
      <c r="L71" s="199">
        <v>23907</v>
      </c>
      <c r="M71" s="199">
        <v>22698</v>
      </c>
      <c r="N71" s="199">
        <v>24737</v>
      </c>
      <c r="O71" s="199">
        <v>27240</v>
      </c>
      <c r="P71" s="199">
        <v>23920</v>
      </c>
      <c r="Q71" s="199">
        <v>25186</v>
      </c>
      <c r="R71" s="200">
        <v>24687</v>
      </c>
      <c r="S71" s="200">
        <v>24825</v>
      </c>
      <c r="T71" s="200">
        <v>23269</v>
      </c>
      <c r="U71" s="200">
        <v>23335</v>
      </c>
      <c r="V71" s="200">
        <v>24262</v>
      </c>
      <c r="W71" s="200">
        <v>24858</v>
      </c>
      <c r="X71" s="200">
        <v>24932</v>
      </c>
      <c r="Y71" s="198">
        <v>24320</v>
      </c>
      <c r="Z71" s="198">
        <v>25601</v>
      </c>
      <c r="AA71" s="198">
        <v>11710</v>
      </c>
      <c r="AB71" s="198">
        <v>13</v>
      </c>
    </row>
    <row r="72" spans="2:28" ht="27">
      <c r="B72" s="64" t="s">
        <v>427</v>
      </c>
      <c r="C72" s="202" t="s">
        <v>471</v>
      </c>
      <c r="D72" s="199">
        <v>194</v>
      </c>
      <c r="E72" s="199">
        <v>175</v>
      </c>
      <c r="F72" s="199">
        <v>198</v>
      </c>
      <c r="G72" s="199">
        <v>238</v>
      </c>
      <c r="H72" s="199">
        <v>125</v>
      </c>
      <c r="I72" s="199">
        <v>119</v>
      </c>
      <c r="J72" s="199">
        <v>95</v>
      </c>
      <c r="K72" s="199">
        <v>211</v>
      </c>
      <c r="L72" s="199">
        <v>125</v>
      </c>
      <c r="M72" s="199">
        <v>92</v>
      </c>
      <c r="N72" s="199">
        <v>168</v>
      </c>
      <c r="O72" s="199">
        <v>135</v>
      </c>
      <c r="P72" s="199">
        <v>119</v>
      </c>
      <c r="Q72" s="199">
        <v>127</v>
      </c>
      <c r="R72" s="200">
        <v>110</v>
      </c>
      <c r="S72" s="200">
        <v>117</v>
      </c>
      <c r="T72" s="200">
        <v>125</v>
      </c>
      <c r="U72" s="200">
        <v>148</v>
      </c>
      <c r="V72" s="200">
        <v>97</v>
      </c>
      <c r="W72" s="200">
        <v>72</v>
      </c>
      <c r="X72" s="200">
        <v>120</v>
      </c>
      <c r="Y72" s="197">
        <v>144</v>
      </c>
      <c r="Z72" s="197">
        <v>107</v>
      </c>
      <c r="AA72" s="197">
        <v>48</v>
      </c>
      <c r="AB72" s="197">
        <v>743</v>
      </c>
    </row>
    <row r="73" spans="2:28">
      <c r="B73" s="64" t="s">
        <v>428</v>
      </c>
      <c r="C73" s="202" t="s">
        <v>472</v>
      </c>
      <c r="D73" s="199">
        <v>7756</v>
      </c>
      <c r="E73" s="199">
        <v>9291</v>
      </c>
      <c r="F73" s="199">
        <v>8068</v>
      </c>
      <c r="G73" s="199">
        <v>10501</v>
      </c>
      <c r="H73" s="199">
        <v>8495</v>
      </c>
      <c r="I73" s="199">
        <v>8131</v>
      </c>
      <c r="J73" s="199">
        <v>7727</v>
      </c>
      <c r="K73" s="199">
        <v>8689</v>
      </c>
      <c r="L73" s="199">
        <v>9611</v>
      </c>
      <c r="M73" s="199">
        <v>9949</v>
      </c>
      <c r="N73" s="199">
        <v>9732</v>
      </c>
      <c r="O73" s="199">
        <v>10277</v>
      </c>
      <c r="P73" s="199">
        <v>8847</v>
      </c>
      <c r="Q73" s="199">
        <v>7183</v>
      </c>
      <c r="R73" s="200">
        <v>7417</v>
      </c>
      <c r="S73" s="200">
        <v>8078</v>
      </c>
      <c r="T73" s="200">
        <v>7590</v>
      </c>
      <c r="U73" s="200">
        <v>8238</v>
      </c>
      <c r="V73" s="200">
        <v>8426</v>
      </c>
      <c r="W73" s="200">
        <v>9580</v>
      </c>
      <c r="X73" s="200">
        <v>9745</v>
      </c>
      <c r="Y73" s="198">
        <v>10225</v>
      </c>
      <c r="Z73" s="198">
        <v>9848</v>
      </c>
      <c r="AA73" s="198">
        <v>3585</v>
      </c>
      <c r="AB73" s="198">
        <v>972</v>
      </c>
    </row>
    <row r="74" spans="2:28">
      <c r="B74" s="64" t="s">
        <v>429</v>
      </c>
      <c r="C74" s="202" t="s">
        <v>473</v>
      </c>
      <c r="D74" s="199">
        <v>607</v>
      </c>
      <c r="E74" s="199">
        <v>628</v>
      </c>
      <c r="F74" s="199">
        <v>742</v>
      </c>
      <c r="G74" s="199">
        <v>868</v>
      </c>
      <c r="H74" s="199">
        <v>1020</v>
      </c>
      <c r="I74" s="199">
        <v>938</v>
      </c>
      <c r="J74" s="199">
        <v>895</v>
      </c>
      <c r="K74" s="199">
        <v>871</v>
      </c>
      <c r="L74" s="199">
        <v>1022</v>
      </c>
      <c r="M74" s="199">
        <v>1007</v>
      </c>
      <c r="N74" s="199">
        <v>1059</v>
      </c>
      <c r="O74" s="199">
        <v>1140</v>
      </c>
      <c r="P74" s="199">
        <v>1124</v>
      </c>
      <c r="Q74" s="199">
        <v>1032</v>
      </c>
      <c r="R74" s="200">
        <v>987</v>
      </c>
      <c r="S74" s="200">
        <v>1133</v>
      </c>
      <c r="T74" s="200">
        <v>1264</v>
      </c>
      <c r="U74" s="200">
        <v>1004</v>
      </c>
      <c r="V74" s="200">
        <v>1193</v>
      </c>
      <c r="W74" s="200">
        <v>1185</v>
      </c>
      <c r="X74" s="200">
        <v>1399</v>
      </c>
      <c r="Y74" s="198">
        <v>1386</v>
      </c>
      <c r="Z74" s="198">
        <v>1401</v>
      </c>
      <c r="AA74" s="198">
        <v>968</v>
      </c>
      <c r="AB74" s="198">
        <v>98</v>
      </c>
    </row>
    <row r="75" spans="2:28" ht="27">
      <c r="B75" s="64" t="s">
        <v>430</v>
      </c>
      <c r="C75" s="202" t="s">
        <v>474</v>
      </c>
      <c r="D75" s="199">
        <v>1290</v>
      </c>
      <c r="E75" s="199">
        <v>1312</v>
      </c>
      <c r="F75" s="199">
        <v>1836</v>
      </c>
      <c r="G75" s="199">
        <v>2385</v>
      </c>
      <c r="H75" s="199">
        <v>1618</v>
      </c>
      <c r="I75" s="199">
        <v>1799</v>
      </c>
      <c r="J75" s="199">
        <v>1970</v>
      </c>
      <c r="K75" s="199">
        <v>1581</v>
      </c>
      <c r="L75" s="199">
        <v>1978</v>
      </c>
      <c r="M75" s="199">
        <v>1624</v>
      </c>
      <c r="N75" s="199">
        <v>1662</v>
      </c>
      <c r="O75" s="199">
        <v>2444</v>
      </c>
      <c r="P75" s="199">
        <v>1626</v>
      </c>
      <c r="Q75" s="199">
        <v>1589</v>
      </c>
      <c r="R75" s="200">
        <v>1492</v>
      </c>
      <c r="S75" s="200">
        <v>1632</v>
      </c>
      <c r="T75" s="200">
        <v>1688</v>
      </c>
      <c r="U75" s="200">
        <v>2036</v>
      </c>
      <c r="V75" s="200">
        <v>1901</v>
      </c>
      <c r="W75" s="200">
        <v>2025</v>
      </c>
      <c r="X75" s="200">
        <v>1935</v>
      </c>
      <c r="Y75" s="198">
        <v>1997</v>
      </c>
      <c r="Z75" s="198">
        <v>2029</v>
      </c>
      <c r="AA75" s="198">
        <v>755</v>
      </c>
      <c r="AB75" s="198">
        <v>1942</v>
      </c>
    </row>
    <row r="76" spans="2:28">
      <c r="B76" s="64" t="s">
        <v>431</v>
      </c>
      <c r="C76" s="202" t="s">
        <v>475</v>
      </c>
      <c r="D76" s="199">
        <v>5082</v>
      </c>
      <c r="E76" s="199">
        <v>5450</v>
      </c>
      <c r="F76" s="199">
        <v>6497</v>
      </c>
      <c r="G76" s="199">
        <v>7418</v>
      </c>
      <c r="H76" s="199">
        <v>8503</v>
      </c>
      <c r="I76" s="199">
        <v>8646</v>
      </c>
      <c r="J76" s="199">
        <v>8636</v>
      </c>
      <c r="K76" s="199">
        <v>8806</v>
      </c>
      <c r="L76" s="199">
        <v>8538</v>
      </c>
      <c r="M76" s="199">
        <v>8716</v>
      </c>
      <c r="N76" s="199">
        <v>10372</v>
      </c>
      <c r="O76" s="199">
        <v>10061</v>
      </c>
      <c r="P76" s="199">
        <v>2771</v>
      </c>
      <c r="Q76" s="199">
        <v>3390</v>
      </c>
      <c r="R76" s="200">
        <v>3717</v>
      </c>
      <c r="S76" s="200">
        <v>4340</v>
      </c>
      <c r="T76" s="200">
        <v>4754</v>
      </c>
      <c r="U76" s="200">
        <v>4599</v>
      </c>
      <c r="V76" s="200">
        <v>4572</v>
      </c>
      <c r="W76" s="200">
        <v>4764</v>
      </c>
      <c r="X76" s="200">
        <v>4942</v>
      </c>
      <c r="Y76" s="198">
        <v>4607</v>
      </c>
      <c r="Z76" s="198">
        <v>4583</v>
      </c>
      <c r="AA76" s="198">
        <v>1732</v>
      </c>
      <c r="AB76" s="198">
        <v>835</v>
      </c>
    </row>
    <row r="77" spans="2:28">
      <c r="B77" s="64" t="s">
        <v>432</v>
      </c>
      <c r="C77" s="202" t="s">
        <v>476</v>
      </c>
      <c r="D77" s="199">
        <v>1291</v>
      </c>
      <c r="E77" s="199">
        <v>1395</v>
      </c>
      <c r="F77" s="199">
        <v>2003</v>
      </c>
      <c r="G77" s="199">
        <v>2489</v>
      </c>
      <c r="H77" s="199">
        <v>3009</v>
      </c>
      <c r="I77" s="199">
        <v>3175</v>
      </c>
      <c r="J77" s="199">
        <v>3162</v>
      </c>
      <c r="K77" s="199">
        <v>2976</v>
      </c>
      <c r="L77" s="199">
        <v>3267</v>
      </c>
      <c r="M77" s="199">
        <v>3234</v>
      </c>
      <c r="N77" s="199">
        <v>3216</v>
      </c>
      <c r="O77" s="199">
        <v>2941</v>
      </c>
      <c r="P77" s="199">
        <v>1160</v>
      </c>
      <c r="Q77" s="199">
        <v>1107</v>
      </c>
      <c r="R77" s="200">
        <v>1212</v>
      </c>
      <c r="S77" s="200">
        <v>1375</v>
      </c>
      <c r="T77" s="200">
        <v>1394</v>
      </c>
      <c r="U77" s="200">
        <v>1524</v>
      </c>
      <c r="V77" s="200">
        <v>1684</v>
      </c>
      <c r="W77" s="200">
        <v>1660</v>
      </c>
      <c r="X77" s="200">
        <v>1889</v>
      </c>
      <c r="Y77" s="198">
        <v>1700</v>
      </c>
      <c r="Z77" s="198">
        <v>1705</v>
      </c>
      <c r="AA77" s="198">
        <v>667</v>
      </c>
      <c r="AB77" s="198">
        <v>11920</v>
      </c>
    </row>
    <row r="78" spans="2:28" ht="27">
      <c r="B78" s="64" t="s">
        <v>433</v>
      </c>
      <c r="C78" s="202" t="s">
        <v>477</v>
      </c>
      <c r="D78" s="170">
        <v>0</v>
      </c>
      <c r="E78" s="170">
        <v>0</v>
      </c>
      <c r="F78" s="170">
        <v>0</v>
      </c>
      <c r="G78" s="170">
        <v>0</v>
      </c>
      <c r="H78" s="170">
        <v>0</v>
      </c>
      <c r="I78" s="170">
        <v>0</v>
      </c>
      <c r="J78" s="170">
        <v>0</v>
      </c>
      <c r="K78" s="170">
        <v>0</v>
      </c>
      <c r="L78" s="170">
        <v>0</v>
      </c>
      <c r="M78" s="170">
        <v>0</v>
      </c>
      <c r="N78" s="170">
        <v>0</v>
      </c>
      <c r="O78" s="170">
        <v>0</v>
      </c>
      <c r="P78" s="170">
        <v>0</v>
      </c>
      <c r="Q78" s="170">
        <v>0</v>
      </c>
      <c r="R78" s="200">
        <v>2</v>
      </c>
      <c r="S78" s="200">
        <v>1</v>
      </c>
      <c r="T78" s="200">
        <v>1</v>
      </c>
      <c r="U78" s="170">
        <v>0</v>
      </c>
      <c r="V78" s="170">
        <v>0</v>
      </c>
      <c r="W78" s="170">
        <v>0</v>
      </c>
      <c r="X78" s="170">
        <v>0</v>
      </c>
      <c r="Y78" s="170">
        <v>0</v>
      </c>
      <c r="Z78" s="170">
        <v>0</v>
      </c>
      <c r="AA78" s="170">
        <v>0</v>
      </c>
      <c r="AB78" s="170">
        <v>0</v>
      </c>
    </row>
    <row r="79" spans="2:28" ht="27">
      <c r="B79" s="64" t="s">
        <v>434</v>
      </c>
      <c r="C79" s="202" t="s">
        <v>478</v>
      </c>
      <c r="D79" s="170">
        <v>0</v>
      </c>
      <c r="E79" s="170">
        <v>0</v>
      </c>
      <c r="F79" s="170">
        <v>0</v>
      </c>
      <c r="G79" s="170">
        <v>0</v>
      </c>
      <c r="H79" s="170">
        <v>0</v>
      </c>
      <c r="I79" s="170">
        <v>0</v>
      </c>
      <c r="J79" s="170">
        <v>0</v>
      </c>
      <c r="K79" s="170">
        <v>0</v>
      </c>
      <c r="L79" s="170">
        <v>0</v>
      </c>
      <c r="M79" s="170">
        <v>0</v>
      </c>
      <c r="N79" s="170">
        <v>0</v>
      </c>
      <c r="O79" s="170">
        <v>0</v>
      </c>
      <c r="P79" s="170">
        <v>0</v>
      </c>
      <c r="Q79" s="170">
        <v>0</v>
      </c>
      <c r="R79" s="170">
        <v>0</v>
      </c>
      <c r="S79" s="170">
        <v>0</v>
      </c>
      <c r="T79" s="170">
        <v>0</v>
      </c>
      <c r="U79" s="170">
        <v>0</v>
      </c>
      <c r="V79" s="170">
        <v>0</v>
      </c>
      <c r="W79" s="170">
        <v>0</v>
      </c>
      <c r="X79" s="170">
        <v>0</v>
      </c>
      <c r="Y79" s="170">
        <v>0</v>
      </c>
      <c r="Z79" s="170">
        <v>0</v>
      </c>
      <c r="AA79" s="170">
        <v>0</v>
      </c>
      <c r="AB79" s="170">
        <v>0</v>
      </c>
    </row>
    <row r="80" spans="2:28">
      <c r="B80" s="64" t="s">
        <v>435</v>
      </c>
      <c r="C80" s="202" t="s">
        <v>479</v>
      </c>
      <c r="D80" s="170">
        <v>0</v>
      </c>
      <c r="E80" s="170">
        <v>0</v>
      </c>
      <c r="F80" s="170">
        <v>0</v>
      </c>
      <c r="G80" s="170">
        <v>0</v>
      </c>
      <c r="H80" s="170">
        <v>0</v>
      </c>
      <c r="I80" s="170">
        <v>0</v>
      </c>
      <c r="J80" s="170">
        <v>0</v>
      </c>
      <c r="K80" s="170">
        <v>0</v>
      </c>
      <c r="L80" s="170">
        <v>0</v>
      </c>
      <c r="M80" s="170">
        <v>0</v>
      </c>
      <c r="N80" s="170">
        <v>0</v>
      </c>
      <c r="O80" s="170">
        <v>0</v>
      </c>
      <c r="P80" s="170">
        <v>0</v>
      </c>
      <c r="Q80" s="170">
        <v>0</v>
      </c>
      <c r="R80" s="170">
        <v>0</v>
      </c>
      <c r="S80" s="200">
        <v>1</v>
      </c>
      <c r="T80" s="170">
        <v>0</v>
      </c>
      <c r="U80" s="170">
        <v>0</v>
      </c>
      <c r="V80" s="170">
        <v>0</v>
      </c>
      <c r="W80" s="200">
        <v>1</v>
      </c>
      <c r="X80" s="170">
        <v>0</v>
      </c>
      <c r="Y80" s="170">
        <v>0</v>
      </c>
      <c r="Z80" s="170">
        <v>0</v>
      </c>
      <c r="AA80" s="170">
        <v>0</v>
      </c>
      <c r="AB80" s="170">
        <v>0</v>
      </c>
    </row>
    <row r="81" spans="2:28">
      <c r="B81" s="64" t="s">
        <v>436</v>
      </c>
      <c r="C81" s="202" t="s">
        <v>480</v>
      </c>
      <c r="D81" s="170">
        <v>0</v>
      </c>
      <c r="E81" s="170">
        <v>0</v>
      </c>
      <c r="F81" s="170">
        <v>0</v>
      </c>
      <c r="G81" s="170">
        <v>0</v>
      </c>
      <c r="H81" s="170">
        <v>0</v>
      </c>
      <c r="I81" s="170">
        <v>0</v>
      </c>
      <c r="J81" s="170">
        <v>0</v>
      </c>
      <c r="K81" s="170">
        <v>0</v>
      </c>
      <c r="L81" s="170">
        <v>0</v>
      </c>
      <c r="M81" s="170">
        <v>0</v>
      </c>
      <c r="N81" s="170">
        <v>0</v>
      </c>
      <c r="O81" s="170">
        <v>0</v>
      </c>
      <c r="P81" s="170">
        <v>0</v>
      </c>
      <c r="Q81" s="170">
        <v>0</v>
      </c>
      <c r="R81" s="170">
        <v>0</v>
      </c>
      <c r="S81" s="170">
        <v>0</v>
      </c>
      <c r="T81" s="170">
        <v>0</v>
      </c>
      <c r="U81" s="170">
        <v>0</v>
      </c>
      <c r="V81" s="170">
        <v>0</v>
      </c>
      <c r="W81" s="200">
        <v>0</v>
      </c>
      <c r="X81" s="170">
        <v>0</v>
      </c>
      <c r="Y81" s="170">
        <v>0</v>
      </c>
      <c r="Z81" s="170">
        <v>0</v>
      </c>
      <c r="AA81" s="170">
        <v>0</v>
      </c>
      <c r="AB81" s="170">
        <v>0</v>
      </c>
    </row>
    <row r="82" spans="2:28">
      <c r="B82" s="64" t="s">
        <v>437</v>
      </c>
      <c r="C82" s="202" t="s">
        <v>481</v>
      </c>
      <c r="D82" s="170">
        <v>0</v>
      </c>
      <c r="E82" s="170">
        <v>0</v>
      </c>
      <c r="F82" s="170">
        <v>0</v>
      </c>
      <c r="G82" s="170">
        <v>0</v>
      </c>
      <c r="H82" s="170">
        <v>0</v>
      </c>
      <c r="I82" s="170">
        <v>0</v>
      </c>
      <c r="J82" s="199">
        <v>20</v>
      </c>
      <c r="K82" s="199">
        <v>74</v>
      </c>
      <c r="L82" s="199">
        <v>35</v>
      </c>
      <c r="M82" s="199">
        <v>11</v>
      </c>
      <c r="N82" s="199">
        <v>20</v>
      </c>
      <c r="O82" s="199">
        <v>34</v>
      </c>
      <c r="P82" s="199">
        <v>8</v>
      </c>
      <c r="Q82" s="199">
        <v>64</v>
      </c>
      <c r="R82" s="200">
        <v>127</v>
      </c>
      <c r="S82" s="200">
        <v>151</v>
      </c>
      <c r="T82" s="200">
        <v>171</v>
      </c>
      <c r="U82" s="200">
        <v>115</v>
      </c>
      <c r="V82" s="200">
        <v>111</v>
      </c>
      <c r="W82" s="200">
        <v>89</v>
      </c>
      <c r="X82" s="200">
        <v>76</v>
      </c>
      <c r="Y82" s="197">
        <v>66</v>
      </c>
      <c r="Z82" s="197">
        <v>60</v>
      </c>
      <c r="AA82" s="197">
        <v>33</v>
      </c>
      <c r="AB82" s="197">
        <v>173</v>
      </c>
    </row>
    <row r="83" spans="2:28">
      <c r="B83" s="64" t="s">
        <v>438</v>
      </c>
      <c r="C83" s="202" t="s">
        <v>482</v>
      </c>
      <c r="D83" s="170">
        <v>0</v>
      </c>
      <c r="E83" s="170">
        <v>0</v>
      </c>
      <c r="F83" s="170">
        <v>0</v>
      </c>
      <c r="G83" s="170">
        <v>0</v>
      </c>
      <c r="H83" s="170">
        <v>0</v>
      </c>
      <c r="I83" s="170">
        <v>0</v>
      </c>
      <c r="J83" s="199">
        <v>38</v>
      </c>
      <c r="K83" s="199">
        <v>145</v>
      </c>
      <c r="L83" s="199">
        <v>65</v>
      </c>
      <c r="M83" s="199">
        <v>43</v>
      </c>
      <c r="N83" s="199">
        <v>70</v>
      </c>
      <c r="O83" s="199">
        <v>132</v>
      </c>
      <c r="P83" s="199">
        <v>81</v>
      </c>
      <c r="Q83" s="199">
        <v>167</v>
      </c>
      <c r="R83" s="200">
        <v>258</v>
      </c>
      <c r="S83" s="200">
        <v>342</v>
      </c>
      <c r="T83" s="200">
        <v>357</v>
      </c>
      <c r="U83" s="200">
        <v>370</v>
      </c>
      <c r="V83" s="200">
        <v>376</v>
      </c>
      <c r="W83" s="200">
        <v>310</v>
      </c>
      <c r="X83" s="200">
        <v>339</v>
      </c>
      <c r="Y83" s="197">
        <v>296</v>
      </c>
      <c r="Z83" s="197">
        <v>249</v>
      </c>
      <c r="AA83" s="197">
        <v>131</v>
      </c>
      <c r="AB83" s="197">
        <v>28</v>
      </c>
    </row>
    <row r="84" spans="2:28">
      <c r="B84" s="64" t="s">
        <v>439</v>
      </c>
      <c r="C84" s="202" t="s">
        <v>483</v>
      </c>
      <c r="D84" s="170">
        <v>0</v>
      </c>
      <c r="E84" s="170">
        <v>0</v>
      </c>
      <c r="F84" s="170">
        <v>0</v>
      </c>
      <c r="G84" s="170">
        <v>0</v>
      </c>
      <c r="H84" s="170">
        <v>0</v>
      </c>
      <c r="I84" s="170">
        <v>0</v>
      </c>
      <c r="J84" s="170">
        <v>0</v>
      </c>
      <c r="K84" s="170">
        <v>0</v>
      </c>
      <c r="L84" s="199">
        <v>7</v>
      </c>
      <c r="M84" s="199">
        <v>5</v>
      </c>
      <c r="N84" s="199">
        <v>5</v>
      </c>
      <c r="O84" s="199">
        <v>5</v>
      </c>
      <c r="P84" s="199">
        <v>3</v>
      </c>
      <c r="Q84" s="199">
        <v>7</v>
      </c>
      <c r="R84" s="200">
        <v>10</v>
      </c>
      <c r="S84" s="200">
        <v>7</v>
      </c>
      <c r="T84" s="200">
        <v>22</v>
      </c>
      <c r="U84" s="200">
        <v>18</v>
      </c>
      <c r="V84" s="200">
        <v>10</v>
      </c>
      <c r="W84" s="200">
        <v>26</v>
      </c>
      <c r="X84" s="200">
        <v>17</v>
      </c>
      <c r="Y84" s="197">
        <v>28</v>
      </c>
      <c r="Z84" s="197">
        <v>36</v>
      </c>
      <c r="AA84" s="197">
        <v>18</v>
      </c>
      <c r="AB84" s="197">
        <v>29</v>
      </c>
    </row>
    <row r="85" spans="2:28" ht="27">
      <c r="B85" s="64" t="s">
        <v>440</v>
      </c>
      <c r="C85" s="202" t="s">
        <v>484</v>
      </c>
      <c r="D85" s="170">
        <v>0</v>
      </c>
      <c r="E85" s="170">
        <v>0</v>
      </c>
      <c r="F85" s="170">
        <v>0</v>
      </c>
      <c r="G85" s="170">
        <v>0</v>
      </c>
      <c r="H85" s="170">
        <v>0</v>
      </c>
      <c r="I85" s="170">
        <v>0</v>
      </c>
      <c r="J85" s="170">
        <v>0</v>
      </c>
      <c r="K85" s="170">
        <v>0</v>
      </c>
      <c r="L85" s="199">
        <v>5</v>
      </c>
      <c r="M85" s="199">
        <v>1</v>
      </c>
      <c r="N85" s="199">
        <v>3</v>
      </c>
      <c r="O85" s="199">
        <v>8</v>
      </c>
      <c r="P85" s="199">
        <v>3</v>
      </c>
      <c r="Q85" s="199">
        <v>8</v>
      </c>
      <c r="R85" s="200">
        <v>14</v>
      </c>
      <c r="S85" s="200">
        <v>17</v>
      </c>
      <c r="T85" s="200">
        <v>31</v>
      </c>
      <c r="U85" s="200">
        <v>13</v>
      </c>
      <c r="V85" s="200">
        <v>10</v>
      </c>
      <c r="W85" s="200">
        <v>40</v>
      </c>
      <c r="X85" s="200">
        <v>23</v>
      </c>
      <c r="Y85" s="197">
        <v>34</v>
      </c>
      <c r="Z85" s="197">
        <v>26</v>
      </c>
      <c r="AA85" s="197">
        <v>14</v>
      </c>
      <c r="AB85" s="197">
        <v>17</v>
      </c>
    </row>
    <row r="86" spans="2:28">
      <c r="B86" s="64" t="s">
        <v>441</v>
      </c>
      <c r="C86" s="202" t="s">
        <v>485</v>
      </c>
      <c r="D86" s="170">
        <v>0</v>
      </c>
      <c r="E86" s="170">
        <v>0</v>
      </c>
      <c r="F86" s="170">
        <v>0</v>
      </c>
      <c r="G86" s="170">
        <v>0</v>
      </c>
      <c r="H86" s="170">
        <v>0</v>
      </c>
      <c r="I86" s="170">
        <v>0</v>
      </c>
      <c r="J86" s="170">
        <v>0</v>
      </c>
      <c r="K86" s="170">
        <v>0</v>
      </c>
      <c r="L86" s="170">
        <v>0</v>
      </c>
      <c r="M86" s="170">
        <v>0</v>
      </c>
      <c r="N86" s="170">
        <v>0</v>
      </c>
      <c r="O86" s="170">
        <v>0</v>
      </c>
      <c r="P86" s="170">
        <v>0</v>
      </c>
      <c r="Q86" s="170">
        <v>0</v>
      </c>
      <c r="R86" s="170">
        <v>0</v>
      </c>
      <c r="S86" s="170">
        <v>0</v>
      </c>
      <c r="T86" s="170">
        <v>0</v>
      </c>
      <c r="U86" s="170">
        <v>0</v>
      </c>
      <c r="V86" s="200">
        <v>1</v>
      </c>
      <c r="W86" s="200">
        <v>7</v>
      </c>
      <c r="X86" s="200">
        <v>18</v>
      </c>
      <c r="Y86" s="197">
        <v>11</v>
      </c>
      <c r="Z86" s="197">
        <v>15</v>
      </c>
      <c r="AA86" s="197">
        <v>24</v>
      </c>
      <c r="AB86" s="197">
        <v>138</v>
      </c>
    </row>
    <row r="87" spans="2:28">
      <c r="B87" s="64" t="s">
        <v>3</v>
      </c>
      <c r="C87" s="202" t="s">
        <v>486</v>
      </c>
      <c r="D87" s="199">
        <v>171</v>
      </c>
      <c r="E87" s="199">
        <v>295</v>
      </c>
      <c r="F87" s="199">
        <v>484</v>
      </c>
      <c r="G87" s="199">
        <v>906</v>
      </c>
      <c r="H87" s="199">
        <v>787</v>
      </c>
      <c r="I87" s="199">
        <v>699</v>
      </c>
      <c r="J87" s="199">
        <v>423</v>
      </c>
      <c r="K87" s="199">
        <v>908</v>
      </c>
      <c r="L87" s="199">
        <v>1902</v>
      </c>
      <c r="M87" s="199">
        <v>2972</v>
      </c>
      <c r="N87" s="199">
        <v>4091</v>
      </c>
      <c r="O87" s="199">
        <v>4761</v>
      </c>
      <c r="P87" s="199">
        <v>4124</v>
      </c>
      <c r="Q87" s="199">
        <v>3392</v>
      </c>
      <c r="R87" s="200">
        <v>4971</v>
      </c>
      <c r="S87" s="200">
        <v>7638</v>
      </c>
      <c r="T87" s="200">
        <v>9548</v>
      </c>
      <c r="U87" s="200">
        <v>11207</v>
      </c>
      <c r="V87" s="200">
        <v>13093</v>
      </c>
      <c r="W87" s="200">
        <v>14768</v>
      </c>
      <c r="X87" s="200">
        <v>16119</v>
      </c>
      <c r="Y87" s="198">
        <v>17950</v>
      </c>
      <c r="Z87" s="198">
        <v>21193</v>
      </c>
      <c r="AA87" s="198">
        <v>13771</v>
      </c>
      <c r="AB87" s="198">
        <v>24903</v>
      </c>
    </row>
    <row r="88" spans="2:28">
      <c r="B88" s="64" t="s">
        <v>4</v>
      </c>
      <c r="C88" s="202" t="s">
        <v>487</v>
      </c>
      <c r="D88" s="199">
        <v>340</v>
      </c>
      <c r="E88" s="199">
        <v>530</v>
      </c>
      <c r="F88" s="199">
        <v>704</v>
      </c>
      <c r="G88" s="199">
        <v>1128</v>
      </c>
      <c r="H88" s="199">
        <v>1041</v>
      </c>
      <c r="I88" s="199">
        <v>856</v>
      </c>
      <c r="J88" s="199">
        <v>796</v>
      </c>
      <c r="K88" s="199">
        <v>1268</v>
      </c>
      <c r="L88" s="199">
        <v>1941</v>
      </c>
      <c r="M88" s="199">
        <v>2779</v>
      </c>
      <c r="N88" s="199">
        <v>3438</v>
      </c>
      <c r="O88" s="199">
        <v>3715</v>
      </c>
      <c r="P88" s="199">
        <v>3203</v>
      </c>
      <c r="Q88" s="199">
        <v>2572</v>
      </c>
      <c r="R88" s="200">
        <v>3548</v>
      </c>
      <c r="S88" s="200">
        <v>5578</v>
      </c>
      <c r="T88" s="200">
        <v>6609</v>
      </c>
      <c r="U88" s="200">
        <v>7371</v>
      </c>
      <c r="V88" s="200">
        <v>8515</v>
      </c>
      <c r="W88" s="200">
        <v>9762</v>
      </c>
      <c r="X88" s="200">
        <v>9612</v>
      </c>
      <c r="Y88" s="198">
        <v>10239</v>
      </c>
      <c r="Z88" s="198">
        <v>11040</v>
      </c>
      <c r="AA88" s="198">
        <v>6055</v>
      </c>
      <c r="AB88" s="198">
        <v>11920</v>
      </c>
    </row>
    <row r="89" spans="2:28">
      <c r="B89" s="64" t="s">
        <v>442</v>
      </c>
      <c r="C89" s="202" t="s">
        <v>488</v>
      </c>
      <c r="D89" s="170">
        <v>0</v>
      </c>
      <c r="E89" s="170">
        <v>0</v>
      </c>
      <c r="F89" s="170">
        <v>0</v>
      </c>
      <c r="G89" s="170">
        <v>0</v>
      </c>
      <c r="H89" s="170">
        <v>0</v>
      </c>
      <c r="I89" s="170">
        <v>0</v>
      </c>
      <c r="J89" s="170">
        <v>0</v>
      </c>
      <c r="K89" s="170">
        <v>0</v>
      </c>
      <c r="L89" s="170">
        <v>0</v>
      </c>
      <c r="M89" s="170">
        <v>0</v>
      </c>
      <c r="N89" s="170">
        <v>0</v>
      </c>
      <c r="O89" s="170">
        <v>0</v>
      </c>
      <c r="P89" s="199">
        <v>8</v>
      </c>
      <c r="Q89" s="199">
        <v>84</v>
      </c>
      <c r="R89" s="200">
        <v>132</v>
      </c>
      <c r="S89" s="200">
        <v>170</v>
      </c>
      <c r="T89" s="200">
        <v>169</v>
      </c>
      <c r="U89" s="200">
        <v>149</v>
      </c>
      <c r="V89" s="200">
        <v>121</v>
      </c>
      <c r="W89" s="200">
        <v>146</v>
      </c>
      <c r="X89" s="200">
        <v>129</v>
      </c>
      <c r="Y89" s="197">
        <v>128</v>
      </c>
      <c r="Z89" s="197">
        <v>127</v>
      </c>
      <c r="AA89" s="197">
        <v>79</v>
      </c>
      <c r="AB89" s="197">
        <v>96</v>
      </c>
    </row>
    <row r="90" spans="2:28">
      <c r="B90" s="64" t="s">
        <v>443</v>
      </c>
      <c r="C90" s="202" t="s">
        <v>489</v>
      </c>
      <c r="D90" s="170">
        <v>0</v>
      </c>
      <c r="E90" s="170">
        <v>0</v>
      </c>
      <c r="F90" s="170">
        <v>0</v>
      </c>
      <c r="G90" s="170">
        <v>0</v>
      </c>
      <c r="H90" s="170">
        <v>0</v>
      </c>
      <c r="I90" s="170">
        <v>0</v>
      </c>
      <c r="J90" s="170">
        <v>0</v>
      </c>
      <c r="K90" s="170">
        <v>0</v>
      </c>
      <c r="L90" s="170">
        <v>0</v>
      </c>
      <c r="M90" s="170">
        <v>0</v>
      </c>
      <c r="N90" s="170">
        <v>0</v>
      </c>
      <c r="O90" s="170">
        <v>0</v>
      </c>
      <c r="P90" s="170">
        <v>0</v>
      </c>
      <c r="Q90" s="199">
        <v>41</v>
      </c>
      <c r="R90" s="200">
        <v>61</v>
      </c>
      <c r="S90" s="200">
        <v>103</v>
      </c>
      <c r="T90" s="200">
        <v>116</v>
      </c>
      <c r="U90" s="200">
        <v>147</v>
      </c>
      <c r="V90" s="200">
        <v>126</v>
      </c>
      <c r="W90" s="200">
        <v>113</v>
      </c>
      <c r="X90" s="200">
        <v>122</v>
      </c>
      <c r="Y90" s="197">
        <v>174</v>
      </c>
      <c r="Z90" s="197">
        <v>164</v>
      </c>
      <c r="AA90" s="197">
        <v>71</v>
      </c>
      <c r="AB90" s="197">
        <v>894</v>
      </c>
    </row>
    <row r="91" spans="2:28">
      <c r="B91" s="64" t="s">
        <v>444</v>
      </c>
      <c r="C91" s="202" t="s">
        <v>490</v>
      </c>
      <c r="D91" s="170">
        <v>0</v>
      </c>
      <c r="E91" s="170">
        <v>0</v>
      </c>
      <c r="F91" s="170">
        <v>0</v>
      </c>
      <c r="G91" s="170">
        <v>0</v>
      </c>
      <c r="H91" s="170">
        <v>0</v>
      </c>
      <c r="I91" s="170">
        <v>0</v>
      </c>
      <c r="J91" s="170">
        <v>0</v>
      </c>
      <c r="K91" s="170">
        <v>0</v>
      </c>
      <c r="L91" s="170">
        <v>0</v>
      </c>
      <c r="M91" s="170">
        <v>0</v>
      </c>
      <c r="N91" s="170">
        <v>0</v>
      </c>
      <c r="O91" s="170">
        <v>0</v>
      </c>
      <c r="P91" s="199">
        <v>5</v>
      </c>
      <c r="Q91" s="199">
        <v>510</v>
      </c>
      <c r="R91" s="200">
        <v>1071</v>
      </c>
      <c r="S91" s="200">
        <v>1194</v>
      </c>
      <c r="T91" s="200">
        <v>1391</v>
      </c>
      <c r="U91" s="200">
        <v>1756</v>
      </c>
      <c r="V91" s="200">
        <v>1419</v>
      </c>
      <c r="W91" s="200">
        <v>1204</v>
      </c>
      <c r="X91" s="200">
        <v>1226</v>
      </c>
      <c r="Y91" s="198">
        <v>1521</v>
      </c>
      <c r="Z91" s="198">
        <v>1292</v>
      </c>
      <c r="AA91" s="198">
        <v>544</v>
      </c>
      <c r="AB91" s="198">
        <v>17</v>
      </c>
    </row>
    <row r="92" spans="2:28">
      <c r="B92" s="64" t="s">
        <v>445</v>
      </c>
      <c r="C92" s="202" t="s">
        <v>491</v>
      </c>
      <c r="D92" s="170">
        <v>0</v>
      </c>
      <c r="E92" s="170">
        <v>0</v>
      </c>
      <c r="F92" s="170">
        <v>0</v>
      </c>
      <c r="G92" s="170">
        <v>0</v>
      </c>
      <c r="H92" s="170">
        <v>0</v>
      </c>
      <c r="I92" s="170">
        <v>0</v>
      </c>
      <c r="J92" s="170">
        <v>0</v>
      </c>
      <c r="K92" s="170">
        <v>0</v>
      </c>
      <c r="L92" s="170">
        <v>0</v>
      </c>
      <c r="M92" s="170">
        <v>0</v>
      </c>
      <c r="N92" s="170">
        <v>0</v>
      </c>
      <c r="O92" s="170">
        <v>0</v>
      </c>
      <c r="P92" s="170">
        <v>0</v>
      </c>
      <c r="Q92" s="199">
        <v>15</v>
      </c>
      <c r="R92" s="200">
        <v>32</v>
      </c>
      <c r="S92" s="200">
        <v>45</v>
      </c>
      <c r="T92" s="200">
        <v>42</v>
      </c>
      <c r="U92" s="200">
        <v>44</v>
      </c>
      <c r="V92" s="200">
        <v>42</v>
      </c>
      <c r="W92" s="200">
        <v>40</v>
      </c>
      <c r="X92" s="200">
        <v>40</v>
      </c>
      <c r="Y92" s="197">
        <v>36</v>
      </c>
      <c r="Z92" s="197">
        <v>23</v>
      </c>
      <c r="AA92" s="197">
        <v>6</v>
      </c>
      <c r="AB92" s="197">
        <v>20</v>
      </c>
    </row>
    <row r="93" spans="2:28" ht="27">
      <c r="B93" s="64" t="s">
        <v>446</v>
      </c>
      <c r="C93" s="202" t="s">
        <v>492</v>
      </c>
      <c r="D93" s="170">
        <v>0</v>
      </c>
      <c r="E93" s="170">
        <v>0</v>
      </c>
      <c r="F93" s="170">
        <v>0</v>
      </c>
      <c r="G93" s="170">
        <v>0</v>
      </c>
      <c r="H93" s="170">
        <v>0</v>
      </c>
      <c r="I93" s="170">
        <v>0</v>
      </c>
      <c r="J93" s="170">
        <v>0</v>
      </c>
      <c r="K93" s="170">
        <v>0</v>
      </c>
      <c r="L93" s="170">
        <v>0</v>
      </c>
      <c r="M93" s="170">
        <v>0</v>
      </c>
      <c r="N93" s="170">
        <v>0</v>
      </c>
      <c r="O93" s="170">
        <v>0</v>
      </c>
      <c r="P93" s="170">
        <v>0</v>
      </c>
      <c r="Q93" s="199">
        <v>13</v>
      </c>
      <c r="R93" s="200">
        <v>72</v>
      </c>
      <c r="S93" s="200">
        <v>83</v>
      </c>
      <c r="T93" s="200">
        <v>55</v>
      </c>
      <c r="U93" s="200">
        <v>63</v>
      </c>
      <c r="V93" s="200">
        <v>39</v>
      </c>
      <c r="W93" s="200">
        <v>60</v>
      </c>
      <c r="X93" s="200">
        <v>40</v>
      </c>
      <c r="Y93" s="197">
        <v>25</v>
      </c>
      <c r="Z93" s="197">
        <v>33</v>
      </c>
      <c r="AA93" s="197">
        <v>8</v>
      </c>
      <c r="AB93" s="170">
        <v>0</v>
      </c>
    </row>
    <row r="94" spans="2:28">
      <c r="B94" s="64" t="s">
        <v>515</v>
      </c>
      <c r="C94" s="202" t="s">
        <v>520</v>
      </c>
      <c r="D94" s="170">
        <v>0</v>
      </c>
      <c r="E94" s="170">
        <v>0</v>
      </c>
      <c r="F94" s="170">
        <v>0</v>
      </c>
      <c r="G94" s="170">
        <v>0</v>
      </c>
      <c r="H94" s="199">
        <v>9127</v>
      </c>
      <c r="I94" s="199">
        <v>18020</v>
      </c>
      <c r="J94" s="199">
        <v>13983</v>
      </c>
      <c r="K94" s="199">
        <v>6896</v>
      </c>
      <c r="L94" s="199">
        <v>911</v>
      </c>
      <c r="M94" s="199">
        <v>166</v>
      </c>
      <c r="N94" s="199">
        <v>30</v>
      </c>
      <c r="O94" s="170">
        <v>0</v>
      </c>
      <c r="P94" s="170">
        <v>0</v>
      </c>
      <c r="Q94" s="170">
        <v>0</v>
      </c>
      <c r="R94" s="170">
        <v>0</v>
      </c>
      <c r="S94" s="170">
        <v>0</v>
      </c>
      <c r="T94" s="170">
        <v>0</v>
      </c>
      <c r="U94" s="170">
        <v>0</v>
      </c>
      <c r="V94" s="170">
        <v>0</v>
      </c>
      <c r="W94" s="170">
        <v>0</v>
      </c>
      <c r="X94" s="170">
        <v>0</v>
      </c>
      <c r="Y94" s="170">
        <v>0</v>
      </c>
      <c r="Z94" s="170">
        <v>0</v>
      </c>
      <c r="AA94" s="170">
        <v>0</v>
      </c>
      <c r="AB94" s="170">
        <v>0</v>
      </c>
    </row>
    <row r="95" spans="2:28">
      <c r="B95" s="64" t="s">
        <v>516</v>
      </c>
      <c r="C95" s="202" t="s">
        <v>521</v>
      </c>
      <c r="D95" s="170">
        <v>0</v>
      </c>
      <c r="E95" s="170">
        <v>0</v>
      </c>
      <c r="F95" s="170">
        <v>0</v>
      </c>
      <c r="G95" s="170">
        <v>0</v>
      </c>
      <c r="H95" s="199">
        <v>14805</v>
      </c>
      <c r="I95" s="199">
        <v>19523</v>
      </c>
      <c r="J95" s="199">
        <v>12918</v>
      </c>
      <c r="K95" s="199">
        <v>7217</v>
      </c>
      <c r="L95" s="199">
        <v>951</v>
      </c>
      <c r="M95" s="199">
        <v>133</v>
      </c>
      <c r="N95" s="199">
        <v>23</v>
      </c>
      <c r="O95" s="170">
        <v>0</v>
      </c>
      <c r="P95" s="170">
        <v>0</v>
      </c>
      <c r="Q95" s="170">
        <v>0</v>
      </c>
      <c r="R95" s="170">
        <v>0</v>
      </c>
      <c r="S95" s="170">
        <v>0</v>
      </c>
      <c r="T95" s="170">
        <v>0</v>
      </c>
      <c r="U95" s="170">
        <v>0</v>
      </c>
      <c r="V95" s="170">
        <v>0</v>
      </c>
      <c r="W95" s="170">
        <v>0</v>
      </c>
      <c r="X95" s="170">
        <v>0</v>
      </c>
      <c r="Y95" s="170">
        <v>0</v>
      </c>
      <c r="Z95" s="170">
        <v>0</v>
      </c>
      <c r="AA95" s="170">
        <v>0</v>
      </c>
      <c r="AB95" s="170">
        <v>0</v>
      </c>
    </row>
    <row r="96" spans="2:28">
      <c r="B96" s="64" t="s">
        <v>517</v>
      </c>
      <c r="C96" s="202" t="s">
        <v>522</v>
      </c>
      <c r="D96" s="170">
        <v>0</v>
      </c>
      <c r="E96" s="170">
        <v>0</v>
      </c>
      <c r="F96" s="170">
        <v>0</v>
      </c>
      <c r="G96" s="170">
        <v>0</v>
      </c>
      <c r="H96" s="199">
        <v>1400</v>
      </c>
      <c r="I96" s="199">
        <v>19567</v>
      </c>
      <c r="J96" s="199">
        <v>16302</v>
      </c>
      <c r="K96" s="199">
        <v>6856</v>
      </c>
      <c r="L96" s="199">
        <v>1165</v>
      </c>
      <c r="M96" s="199">
        <v>281</v>
      </c>
      <c r="N96" s="199">
        <v>51</v>
      </c>
      <c r="O96" s="170">
        <v>0</v>
      </c>
      <c r="P96" s="170">
        <v>0</v>
      </c>
      <c r="Q96" s="170">
        <v>0</v>
      </c>
      <c r="R96" s="170">
        <v>0</v>
      </c>
      <c r="S96" s="170">
        <v>0</v>
      </c>
      <c r="T96" s="170">
        <v>0</v>
      </c>
      <c r="U96" s="170">
        <v>0</v>
      </c>
      <c r="V96" s="170">
        <v>0</v>
      </c>
      <c r="W96" s="170">
        <v>0</v>
      </c>
      <c r="X96" s="170">
        <v>0</v>
      </c>
      <c r="Y96" s="170">
        <v>0</v>
      </c>
      <c r="Z96" s="170">
        <v>0</v>
      </c>
      <c r="AA96" s="170">
        <v>0</v>
      </c>
      <c r="AB96" s="170">
        <v>0</v>
      </c>
    </row>
    <row r="97" spans="2:28">
      <c r="B97" s="201" t="s">
        <v>544</v>
      </c>
      <c r="C97" s="203" t="s">
        <v>563</v>
      </c>
      <c r="D97" s="66">
        <v>38006</v>
      </c>
      <c r="E97" s="66">
        <v>8358</v>
      </c>
      <c r="F97" s="196">
        <v>0</v>
      </c>
      <c r="G97" s="196">
        <v>0</v>
      </c>
      <c r="H97" s="196">
        <v>0</v>
      </c>
      <c r="I97" s="196">
        <v>0</v>
      </c>
      <c r="J97" s="196">
        <v>0</v>
      </c>
      <c r="K97" s="196">
        <v>0</v>
      </c>
      <c r="L97" s="196">
        <v>0</v>
      </c>
      <c r="M97" s="196">
        <v>0</v>
      </c>
      <c r="N97" s="196">
        <v>0</v>
      </c>
      <c r="O97" s="196">
        <v>0</v>
      </c>
      <c r="P97" s="196">
        <v>0</v>
      </c>
      <c r="Q97" s="196">
        <v>0</v>
      </c>
      <c r="R97" s="196">
        <v>0</v>
      </c>
      <c r="S97" s="196">
        <v>0</v>
      </c>
      <c r="T97" s="196">
        <v>0</v>
      </c>
      <c r="U97" s="196">
        <v>0</v>
      </c>
      <c r="V97" s="196">
        <v>0</v>
      </c>
      <c r="W97" s="196">
        <v>0</v>
      </c>
      <c r="X97" s="196">
        <v>0</v>
      </c>
      <c r="Y97" s="196">
        <v>0</v>
      </c>
      <c r="Z97" s="196">
        <v>0</v>
      </c>
      <c r="AA97" s="196">
        <v>0</v>
      </c>
      <c r="AB97" s="196">
        <v>0</v>
      </c>
    </row>
    <row r="98" spans="2:28">
      <c r="D98" s="35"/>
      <c r="E98" s="35"/>
      <c r="F98" s="35"/>
      <c r="G98" s="35"/>
      <c r="H98" s="54"/>
      <c r="I98" s="54"/>
      <c r="J98" s="54"/>
      <c r="K98" s="54"/>
      <c r="L98" s="54"/>
      <c r="O98" s="68"/>
      <c r="P98" s="68"/>
      <c r="Q98" s="68"/>
      <c r="R98" s="68"/>
      <c r="S98" s="68"/>
      <c r="T98" s="68"/>
    </row>
    <row r="99" spans="2:28">
      <c r="B99" s="149" t="s">
        <v>565</v>
      </c>
      <c r="C99" s="142"/>
      <c r="D99" s="142"/>
      <c r="E99" s="142"/>
      <c r="F99" s="142"/>
      <c r="G99" s="142"/>
      <c r="H99" s="142"/>
      <c r="I99" s="142"/>
      <c r="J99" s="142"/>
      <c r="K99" s="142"/>
      <c r="L99" s="142"/>
      <c r="M99" s="142"/>
      <c r="N99" s="142"/>
      <c r="O99" s="142"/>
      <c r="P99" s="142"/>
      <c r="Q99" s="142"/>
      <c r="R99" s="142"/>
      <c r="S99" s="142"/>
      <c r="T99" s="142"/>
      <c r="U99" s="142"/>
      <c r="V99" s="142"/>
      <c r="W99" s="142"/>
      <c r="X99" s="142"/>
    </row>
    <row r="100" spans="2:28" s="24" customFormat="1" ht="12.75">
      <c r="B100" s="149" t="s">
        <v>610</v>
      </c>
      <c r="C100" s="142"/>
      <c r="D100" s="142"/>
      <c r="E100" s="142"/>
      <c r="F100" s="142"/>
      <c r="G100" s="142"/>
      <c r="H100" s="142"/>
      <c r="I100" s="142"/>
      <c r="J100" s="142"/>
      <c r="K100" s="142"/>
      <c r="L100" s="142"/>
      <c r="M100" s="142"/>
      <c r="N100" s="142"/>
      <c r="O100" s="142"/>
      <c r="P100" s="142"/>
      <c r="Q100" s="142"/>
      <c r="Y100" s="69"/>
      <c r="Z100" s="69"/>
      <c r="AA100" s="69"/>
      <c r="AB100" s="69"/>
    </row>
    <row r="101" spans="2:28" s="24" customFormat="1" ht="12.75">
      <c r="B101" s="204" t="s">
        <v>611</v>
      </c>
      <c r="C101" s="150"/>
      <c r="D101" s="150"/>
      <c r="E101" s="150"/>
      <c r="F101" s="150"/>
      <c r="G101" s="150"/>
      <c r="H101" s="150"/>
      <c r="I101" s="150"/>
      <c r="J101" s="150"/>
      <c r="K101" s="150"/>
      <c r="L101" s="80"/>
      <c r="M101" s="80"/>
      <c r="N101" s="80"/>
      <c r="O101" s="80"/>
      <c r="P101" s="80"/>
      <c r="Q101" s="80"/>
      <c r="Y101" s="69"/>
      <c r="Z101" s="69"/>
      <c r="AA101" s="69"/>
      <c r="AB101" s="69"/>
    </row>
    <row r="102" spans="2:28">
      <c r="B102" s="78" t="s">
        <v>614</v>
      </c>
    </row>
    <row r="103" spans="2:28"/>
  </sheetData>
  <mergeCells count="2">
    <mergeCell ref="D1:AB6"/>
    <mergeCell ref="AC7:AC8"/>
  </mergeCells>
  <conditionalFormatting sqref="R94:Z97">
    <cfRule type="cellIs" dxfId="427" priority="110" operator="equal">
      <formula>$E$179</formula>
    </cfRule>
  </conditionalFormatting>
  <conditionalFormatting sqref="R94:Z97">
    <cfRule type="cellIs" dxfId="426" priority="109" operator="equal">
      <formula>0</formula>
    </cfRule>
  </conditionalFormatting>
  <conditionalFormatting sqref="AA94:AA97">
    <cfRule type="cellIs" dxfId="425" priority="108" operator="equal">
      <formula>$E$179</formula>
    </cfRule>
  </conditionalFormatting>
  <conditionalFormatting sqref="AA94:AA97">
    <cfRule type="cellIs" dxfId="424" priority="107" operator="equal">
      <formula>0</formula>
    </cfRule>
  </conditionalFormatting>
  <conditionalFormatting sqref="F89:G97">
    <cfRule type="cellIs" dxfId="423" priority="106" operator="equal">
      <formula>$E$179</formula>
    </cfRule>
  </conditionalFormatting>
  <conditionalFormatting sqref="F89:G97">
    <cfRule type="cellIs" dxfId="422" priority="105" operator="equal">
      <formula>0</formula>
    </cfRule>
  </conditionalFormatting>
  <conditionalFormatting sqref="D89:E96">
    <cfRule type="cellIs" dxfId="421" priority="104" operator="equal">
      <formula>$E$179</formula>
    </cfRule>
  </conditionalFormatting>
  <conditionalFormatting sqref="D89:E96">
    <cfRule type="cellIs" dxfId="420" priority="103" operator="equal">
      <formula>0</formula>
    </cfRule>
  </conditionalFormatting>
  <conditionalFormatting sqref="D78:G86">
    <cfRule type="cellIs" dxfId="419" priority="102" operator="equal">
      <formula>$E$179</formula>
    </cfRule>
  </conditionalFormatting>
  <conditionalFormatting sqref="D78:G86">
    <cfRule type="cellIs" dxfId="418" priority="101" operator="equal">
      <formula>0</formula>
    </cfRule>
  </conditionalFormatting>
  <conditionalFormatting sqref="H78:Q81">
    <cfRule type="cellIs" dxfId="417" priority="100" operator="equal">
      <formula>$E$179</formula>
    </cfRule>
  </conditionalFormatting>
  <conditionalFormatting sqref="H78:Q81">
    <cfRule type="cellIs" dxfId="416" priority="99" operator="equal">
      <formula>0</formula>
    </cfRule>
  </conditionalFormatting>
  <conditionalFormatting sqref="R79:R81">
    <cfRule type="cellIs" dxfId="415" priority="98" operator="equal">
      <formula>$E$179</formula>
    </cfRule>
  </conditionalFormatting>
  <conditionalFormatting sqref="R79:R81">
    <cfRule type="cellIs" dxfId="414" priority="97" operator="equal">
      <formula>0</formula>
    </cfRule>
  </conditionalFormatting>
  <conditionalFormatting sqref="S79:AA79">
    <cfRule type="cellIs" dxfId="413" priority="96" operator="equal">
      <formula>$E$179</formula>
    </cfRule>
  </conditionalFormatting>
  <conditionalFormatting sqref="S79:AA79">
    <cfRule type="cellIs" dxfId="412" priority="95" operator="equal">
      <formula>0</formula>
    </cfRule>
  </conditionalFormatting>
  <conditionalFormatting sqref="U78:AA78">
    <cfRule type="cellIs" dxfId="411" priority="94" operator="equal">
      <formula>$E$179</formula>
    </cfRule>
  </conditionalFormatting>
  <conditionalFormatting sqref="U78:AA78">
    <cfRule type="cellIs" dxfId="410" priority="93" operator="equal">
      <formula>0</formula>
    </cfRule>
  </conditionalFormatting>
  <conditionalFormatting sqref="T80:V80">
    <cfRule type="cellIs" dxfId="409" priority="92" operator="equal">
      <formula>$E$179</formula>
    </cfRule>
  </conditionalFormatting>
  <conditionalFormatting sqref="T80:V80">
    <cfRule type="cellIs" dxfId="408" priority="91" operator="equal">
      <formula>0</formula>
    </cfRule>
  </conditionalFormatting>
  <conditionalFormatting sqref="S81:V81">
    <cfRule type="cellIs" dxfId="407" priority="90" operator="equal">
      <formula>$E$179</formula>
    </cfRule>
  </conditionalFormatting>
  <conditionalFormatting sqref="S81:V81">
    <cfRule type="cellIs" dxfId="406" priority="89" operator="equal">
      <formula>0</formula>
    </cfRule>
  </conditionalFormatting>
  <conditionalFormatting sqref="X80:AA81">
    <cfRule type="cellIs" dxfId="405" priority="88" operator="equal">
      <formula>$E$179</formula>
    </cfRule>
  </conditionalFormatting>
  <conditionalFormatting sqref="X80:AA81">
    <cfRule type="cellIs" dxfId="404" priority="87" operator="equal">
      <formula>0</formula>
    </cfRule>
  </conditionalFormatting>
  <conditionalFormatting sqref="H89:O93">
    <cfRule type="cellIs" dxfId="403" priority="86" operator="equal">
      <formula>$E$179</formula>
    </cfRule>
  </conditionalFormatting>
  <conditionalFormatting sqref="H89:O93">
    <cfRule type="cellIs" dxfId="402" priority="85" operator="equal">
      <formula>0</formula>
    </cfRule>
  </conditionalFormatting>
  <conditionalFormatting sqref="P93">
    <cfRule type="cellIs" dxfId="401" priority="84" operator="equal">
      <formula>$E$179</formula>
    </cfRule>
  </conditionalFormatting>
  <conditionalFormatting sqref="P93">
    <cfRule type="cellIs" dxfId="400" priority="83" operator="equal">
      <formula>0</formula>
    </cfRule>
  </conditionalFormatting>
  <conditionalFormatting sqref="P92">
    <cfRule type="cellIs" dxfId="399" priority="82" operator="equal">
      <formula>$E$179</formula>
    </cfRule>
  </conditionalFormatting>
  <conditionalFormatting sqref="P92">
    <cfRule type="cellIs" dxfId="398" priority="81" operator="equal">
      <formula>0</formula>
    </cfRule>
  </conditionalFormatting>
  <conditionalFormatting sqref="P90">
    <cfRule type="cellIs" dxfId="397" priority="80" operator="equal">
      <formula>$E$179</formula>
    </cfRule>
  </conditionalFormatting>
  <conditionalFormatting sqref="P90">
    <cfRule type="cellIs" dxfId="396" priority="79" operator="equal">
      <formula>0</formula>
    </cfRule>
  </conditionalFormatting>
  <conditionalFormatting sqref="O94:Q97">
    <cfRule type="cellIs" dxfId="395" priority="78" operator="equal">
      <formula>$E$179</formula>
    </cfRule>
  </conditionalFormatting>
  <conditionalFormatting sqref="O94:Q97">
    <cfRule type="cellIs" dxfId="394" priority="77" operator="equal">
      <formula>0</formula>
    </cfRule>
  </conditionalFormatting>
  <conditionalFormatting sqref="H97:N97">
    <cfRule type="cellIs" dxfId="393" priority="76" operator="equal">
      <formula>$E$179</formula>
    </cfRule>
  </conditionalFormatting>
  <conditionalFormatting sqref="H97:N97">
    <cfRule type="cellIs" dxfId="392" priority="75" operator="equal">
      <formula>0</formula>
    </cfRule>
  </conditionalFormatting>
  <conditionalFormatting sqref="H82:I85">
    <cfRule type="cellIs" dxfId="391" priority="74" operator="equal">
      <formula>$E$179</formula>
    </cfRule>
  </conditionalFormatting>
  <conditionalFormatting sqref="H82:I85">
    <cfRule type="cellIs" dxfId="390" priority="73" operator="equal">
      <formula>0</formula>
    </cfRule>
  </conditionalFormatting>
  <conditionalFormatting sqref="J84:K85">
    <cfRule type="cellIs" dxfId="389" priority="72" operator="equal">
      <formula>$E$179</formula>
    </cfRule>
  </conditionalFormatting>
  <conditionalFormatting sqref="J84:K85">
    <cfRule type="cellIs" dxfId="388" priority="71" operator="equal">
      <formula>0</formula>
    </cfRule>
  </conditionalFormatting>
  <conditionalFormatting sqref="H86:U86">
    <cfRule type="cellIs" dxfId="387" priority="70" operator="equal">
      <formula>$E$179</formula>
    </cfRule>
  </conditionalFormatting>
  <conditionalFormatting sqref="H86:U86">
    <cfRule type="cellIs" dxfId="386" priority="69" operator="equal">
      <formula>0</formula>
    </cfRule>
  </conditionalFormatting>
  <conditionalFormatting sqref="V67">
    <cfRule type="cellIs" dxfId="385" priority="68" operator="equal">
      <formula>$E$179</formula>
    </cfRule>
  </conditionalFormatting>
  <conditionalFormatting sqref="V67">
    <cfRule type="cellIs" dxfId="384" priority="67" operator="equal">
      <formula>0</formula>
    </cfRule>
  </conditionalFormatting>
  <conditionalFormatting sqref="E63:I63">
    <cfRule type="cellIs" dxfId="383" priority="66" operator="equal">
      <formula>$E$179</formula>
    </cfRule>
  </conditionalFormatting>
  <conditionalFormatting sqref="E63:I63">
    <cfRule type="cellIs" dxfId="382" priority="65" operator="equal">
      <formula>0</formula>
    </cfRule>
  </conditionalFormatting>
  <conditionalFormatting sqref="M63">
    <cfRule type="cellIs" dxfId="381" priority="64" operator="equal">
      <formula>$E$179</formula>
    </cfRule>
  </conditionalFormatting>
  <conditionalFormatting sqref="M63">
    <cfRule type="cellIs" dxfId="380" priority="63" operator="equal">
      <formula>0</formula>
    </cfRule>
  </conditionalFormatting>
  <conditionalFormatting sqref="P63">
    <cfRule type="cellIs" dxfId="379" priority="62" operator="equal">
      <formula>$E$179</formula>
    </cfRule>
  </conditionalFormatting>
  <conditionalFormatting sqref="P63">
    <cfRule type="cellIs" dxfId="378" priority="61" operator="equal">
      <formula>0</formula>
    </cfRule>
  </conditionalFormatting>
  <conditionalFormatting sqref="X63:AA63">
    <cfRule type="cellIs" dxfId="377" priority="60" operator="equal">
      <formula>$E$179</formula>
    </cfRule>
  </conditionalFormatting>
  <conditionalFormatting sqref="X63:AA63">
    <cfRule type="cellIs" dxfId="376" priority="59" operator="equal">
      <formula>0</formula>
    </cfRule>
  </conditionalFormatting>
  <conditionalFormatting sqref="M60:N60">
    <cfRule type="cellIs" dxfId="375" priority="58" operator="equal">
      <formula>$E$179</formula>
    </cfRule>
  </conditionalFormatting>
  <conditionalFormatting sqref="M60:N60">
    <cfRule type="cellIs" dxfId="374" priority="57" operator="equal">
      <formula>0</formula>
    </cfRule>
  </conditionalFormatting>
  <conditionalFormatting sqref="Q60:R60">
    <cfRule type="cellIs" dxfId="373" priority="56" operator="equal">
      <formula>$E$179</formula>
    </cfRule>
  </conditionalFormatting>
  <conditionalFormatting sqref="Q60:R60">
    <cfRule type="cellIs" dxfId="372" priority="55" operator="equal">
      <formula>0</formula>
    </cfRule>
  </conditionalFormatting>
  <conditionalFormatting sqref="X60">
    <cfRule type="cellIs" dxfId="371" priority="54" operator="equal">
      <formula>$E$179</formula>
    </cfRule>
  </conditionalFormatting>
  <conditionalFormatting sqref="X60">
    <cfRule type="cellIs" dxfId="370" priority="53" operator="equal">
      <formula>0</formula>
    </cfRule>
  </conditionalFormatting>
  <conditionalFormatting sqref="U58:AA58">
    <cfRule type="cellIs" dxfId="369" priority="52" operator="equal">
      <formula>$E$179</formula>
    </cfRule>
  </conditionalFormatting>
  <conditionalFormatting sqref="U58:AA58">
    <cfRule type="cellIs" dxfId="368" priority="51" operator="equal">
      <formula>0</formula>
    </cfRule>
  </conditionalFormatting>
  <conditionalFormatting sqref="S58">
    <cfRule type="cellIs" dxfId="367" priority="50" operator="equal">
      <formula>$E$179</formula>
    </cfRule>
  </conditionalFormatting>
  <conditionalFormatting sqref="S58">
    <cfRule type="cellIs" dxfId="366" priority="49" operator="equal">
      <formula>0</formula>
    </cfRule>
  </conditionalFormatting>
  <conditionalFormatting sqref="P58">
    <cfRule type="cellIs" dxfId="365" priority="48" operator="equal">
      <formula>$E$179</formula>
    </cfRule>
  </conditionalFormatting>
  <conditionalFormatting sqref="P58">
    <cfRule type="cellIs" dxfId="364" priority="47" operator="equal">
      <formula>0</formula>
    </cfRule>
  </conditionalFormatting>
  <conditionalFormatting sqref="D58:N58">
    <cfRule type="cellIs" dxfId="363" priority="46" operator="equal">
      <formula>$E$179</formula>
    </cfRule>
  </conditionalFormatting>
  <conditionalFormatting sqref="D58:N58">
    <cfRule type="cellIs" dxfId="362" priority="45" operator="equal">
      <formula>0</formula>
    </cfRule>
  </conditionalFormatting>
  <conditionalFormatting sqref="Y53:Z53">
    <cfRule type="cellIs" dxfId="361" priority="44" operator="equal">
      <formula>$E$179</formula>
    </cfRule>
  </conditionalFormatting>
  <conditionalFormatting sqref="Y53:Z53">
    <cfRule type="cellIs" dxfId="360" priority="43" operator="equal">
      <formula>0</formula>
    </cfRule>
  </conditionalFormatting>
  <conditionalFormatting sqref="D52:G53">
    <cfRule type="cellIs" dxfId="359" priority="42" operator="equal">
      <formula>$E$179</formula>
    </cfRule>
  </conditionalFormatting>
  <conditionalFormatting sqref="D52:G53">
    <cfRule type="cellIs" dxfId="358" priority="41" operator="equal">
      <formula>0</formula>
    </cfRule>
  </conditionalFormatting>
  <conditionalFormatting sqref="D44:K44">
    <cfRule type="cellIs" dxfId="357" priority="40" operator="equal">
      <formula>$E$179</formula>
    </cfRule>
  </conditionalFormatting>
  <conditionalFormatting sqref="D44:K44">
    <cfRule type="cellIs" dxfId="356" priority="39" operator="equal">
      <formula>0</formula>
    </cfRule>
  </conditionalFormatting>
  <conditionalFormatting sqref="O44:AA44">
    <cfRule type="cellIs" dxfId="355" priority="38" operator="equal">
      <formula>$E$179</formula>
    </cfRule>
  </conditionalFormatting>
  <conditionalFormatting sqref="O44:AA44">
    <cfRule type="cellIs" dxfId="354" priority="37" operator="equal">
      <formula>0</formula>
    </cfRule>
  </conditionalFormatting>
  <conditionalFormatting sqref="T41:AB41">
    <cfRule type="cellIs" dxfId="353" priority="36" operator="equal">
      <formula>$E$179</formula>
    </cfRule>
  </conditionalFormatting>
  <conditionalFormatting sqref="T41:AB41">
    <cfRule type="cellIs" dxfId="352" priority="35" operator="equal">
      <formula>0</formula>
    </cfRule>
  </conditionalFormatting>
  <conditionalFormatting sqref="D41:G41">
    <cfRule type="cellIs" dxfId="351" priority="34" operator="equal">
      <formula>$E$179</formula>
    </cfRule>
  </conditionalFormatting>
  <conditionalFormatting sqref="D41:G41">
    <cfRule type="cellIs" dxfId="350" priority="33" operator="equal">
      <formula>0</formula>
    </cfRule>
  </conditionalFormatting>
  <conditionalFormatting sqref="D40:J40">
    <cfRule type="cellIs" dxfId="349" priority="32" operator="equal">
      <formula>$E$179</formula>
    </cfRule>
  </conditionalFormatting>
  <conditionalFormatting sqref="D40:J40">
    <cfRule type="cellIs" dxfId="348" priority="31" operator="equal">
      <formula>0</formula>
    </cfRule>
  </conditionalFormatting>
  <conditionalFormatting sqref="H38:AA38">
    <cfRule type="cellIs" dxfId="347" priority="30" operator="equal">
      <formula>$E$179</formula>
    </cfRule>
  </conditionalFormatting>
  <conditionalFormatting sqref="H38:AA38">
    <cfRule type="cellIs" dxfId="346" priority="29" operator="equal">
      <formula>0</formula>
    </cfRule>
  </conditionalFormatting>
  <conditionalFormatting sqref="W32:AB32">
    <cfRule type="cellIs" dxfId="345" priority="28" operator="equal">
      <formula>$E$179</formula>
    </cfRule>
  </conditionalFormatting>
  <conditionalFormatting sqref="W32:AB32">
    <cfRule type="cellIs" dxfId="344" priority="27" operator="equal">
      <formula>0</formula>
    </cfRule>
  </conditionalFormatting>
  <conditionalFormatting sqref="D32:J32">
    <cfRule type="cellIs" dxfId="343" priority="26" operator="equal">
      <formula>$E$179</formula>
    </cfRule>
  </conditionalFormatting>
  <conditionalFormatting sqref="D32:J32">
    <cfRule type="cellIs" dxfId="342" priority="25" operator="equal">
      <formula>0</formula>
    </cfRule>
  </conditionalFormatting>
  <conditionalFormatting sqref="D26:K29">
    <cfRule type="cellIs" dxfId="341" priority="24" operator="equal">
      <formula>$E$179</formula>
    </cfRule>
  </conditionalFormatting>
  <conditionalFormatting sqref="D26:K29">
    <cfRule type="cellIs" dxfId="340" priority="23" operator="equal">
      <formula>0</formula>
    </cfRule>
  </conditionalFormatting>
  <conditionalFormatting sqref="L29:M29">
    <cfRule type="cellIs" dxfId="339" priority="22" operator="equal">
      <formula>$E$179</formula>
    </cfRule>
  </conditionalFormatting>
  <conditionalFormatting sqref="L29:M29">
    <cfRule type="cellIs" dxfId="338" priority="21" operator="equal">
      <formula>0</formula>
    </cfRule>
  </conditionalFormatting>
  <conditionalFormatting sqref="L26:Q26">
    <cfRule type="cellIs" dxfId="337" priority="20" operator="equal">
      <formula>$E$179</formula>
    </cfRule>
  </conditionalFormatting>
  <conditionalFormatting sqref="L26:Q26">
    <cfRule type="cellIs" dxfId="336" priority="19" operator="equal">
      <formula>0</formula>
    </cfRule>
  </conditionalFormatting>
  <conditionalFormatting sqref="D21:R22">
    <cfRule type="cellIs" dxfId="335" priority="18" operator="equal">
      <formula>$E$179</formula>
    </cfRule>
  </conditionalFormatting>
  <conditionalFormatting sqref="D21:R22">
    <cfRule type="cellIs" dxfId="334" priority="17" operator="equal">
      <formula>0</formula>
    </cfRule>
  </conditionalFormatting>
  <conditionalFormatting sqref="D15:M15">
    <cfRule type="cellIs" dxfId="333" priority="16" operator="equal">
      <formula>$E$179</formula>
    </cfRule>
  </conditionalFormatting>
  <conditionalFormatting sqref="D15:M15">
    <cfRule type="cellIs" dxfId="332" priority="15" operator="equal">
      <formula>0</formula>
    </cfRule>
  </conditionalFormatting>
  <conditionalFormatting sqref="AB38">
    <cfRule type="cellIs" dxfId="331" priority="14" operator="equal">
      <formula>$E$179</formula>
    </cfRule>
  </conditionalFormatting>
  <conditionalFormatting sqref="AB38">
    <cfRule type="cellIs" dxfId="330" priority="13" operator="equal">
      <formula>0</formula>
    </cfRule>
  </conditionalFormatting>
  <conditionalFormatting sqref="AB42">
    <cfRule type="cellIs" dxfId="329" priority="12" operator="equal">
      <formula>$E$179</formula>
    </cfRule>
  </conditionalFormatting>
  <conditionalFormatting sqref="AB42">
    <cfRule type="cellIs" dxfId="328" priority="11" operator="equal">
      <formula>0</formula>
    </cfRule>
  </conditionalFormatting>
  <conditionalFormatting sqref="AB44">
    <cfRule type="cellIs" dxfId="327" priority="10" operator="equal">
      <formula>$E$179</formula>
    </cfRule>
  </conditionalFormatting>
  <conditionalFormatting sqref="AB44">
    <cfRule type="cellIs" dxfId="326" priority="9" operator="equal">
      <formula>0</formula>
    </cfRule>
  </conditionalFormatting>
  <conditionalFormatting sqref="AB58">
    <cfRule type="cellIs" dxfId="325" priority="8" operator="equal">
      <formula>$E$179</formula>
    </cfRule>
  </conditionalFormatting>
  <conditionalFormatting sqref="AB58">
    <cfRule type="cellIs" dxfId="324" priority="7" operator="equal">
      <formula>0</formula>
    </cfRule>
  </conditionalFormatting>
  <conditionalFormatting sqref="AB78:AB81">
    <cfRule type="cellIs" dxfId="323" priority="6" operator="equal">
      <formula>$E$179</formula>
    </cfRule>
  </conditionalFormatting>
  <conditionalFormatting sqref="AB78:AB81">
    <cfRule type="cellIs" dxfId="322" priority="5" operator="equal">
      <formula>0</formula>
    </cfRule>
  </conditionalFormatting>
  <conditionalFormatting sqref="AB93:AB96">
    <cfRule type="cellIs" dxfId="321" priority="4" operator="equal">
      <formula>$E$179</formula>
    </cfRule>
  </conditionalFormatting>
  <conditionalFormatting sqref="AB93:AB96">
    <cfRule type="cellIs" dxfId="320" priority="3" operator="equal">
      <formula>0</formula>
    </cfRule>
  </conditionalFormatting>
  <conditionalFormatting sqref="AB97">
    <cfRule type="cellIs" dxfId="319" priority="2" operator="equal">
      <formula>$E$179</formula>
    </cfRule>
  </conditionalFormatting>
  <conditionalFormatting sqref="AB97">
    <cfRule type="cellIs" dxfId="318" priority="1" operator="equal">
      <formula>0</formula>
    </cfRule>
  </conditionalFormatting>
  <hyperlinks>
    <hyperlink ref="B101" r:id="rId1" display="https://travel.state.gov/content/travel/en/legal/visa-law0/visa-statistics/annual-reports.html"/>
    <hyperlink ref="AC7:AC8" location="Índice!A1" display="Regresar"/>
  </hyperlinks>
  <pageMargins left="0.70866141732283472" right="0.70866141732283472" top="0.74803149606299213" bottom="0.74803149606299213" header="0.31496062992125984" footer="0.31496062992125984"/>
  <pageSetup scale="50" orientation="landscape" horizontalDpi="4294967293"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S73"/>
  <sheetViews>
    <sheetView zoomScaleNormal="100" workbookViewId="0">
      <pane xSplit="3" ySplit="5" topLeftCell="P11" activePane="bottomRight" state="frozen"/>
      <selection pane="topRight" activeCell="D1" sqref="D1"/>
      <selection pane="bottomLeft" activeCell="A6" sqref="A6"/>
      <selection pane="bottomRight" activeCell="A28" sqref="A28:XFD28"/>
    </sheetView>
  </sheetViews>
  <sheetFormatPr baseColWidth="10" defaultColWidth="0" defaultRowHeight="18" zeroHeight="1"/>
  <cols>
    <col min="1" max="1" width="2.85546875" style="1" customWidth="1"/>
    <col min="2" max="2" width="12" style="1" customWidth="1"/>
    <col min="3" max="3" width="79.85546875" style="1" customWidth="1"/>
    <col min="4" max="7" width="11.42578125" style="51" customWidth="1"/>
    <col min="8" max="8" width="11.5703125" style="51" customWidth="1"/>
    <col min="9" max="24" width="11.42578125" style="51" customWidth="1"/>
    <col min="25" max="25" width="11.42578125" style="1" customWidth="1"/>
    <col min="26" max="26" width="11.140625" style="1" customWidth="1"/>
    <col min="27" max="28" width="12.5703125" style="1" bestFit="1" customWidth="1"/>
    <col min="29" max="29" width="12.140625" style="1" bestFit="1" customWidth="1"/>
    <col min="30" max="30" width="2.85546875" style="1" customWidth="1"/>
    <col min="31" max="34" width="11.7109375" style="1" hidden="1" customWidth="1"/>
    <col min="35" max="37" width="11.42578125" style="1" hidden="1" customWidth="1"/>
    <col min="38" max="38" width="11.7109375" style="1" hidden="1" customWidth="1"/>
    <col min="39" max="39" width="12.140625" style="1" hidden="1" customWidth="1"/>
    <col min="40" max="40" width="12.5703125" style="1" hidden="1" customWidth="1"/>
    <col min="41" max="41" width="12.140625" style="1" hidden="1" customWidth="1"/>
    <col min="42" max="42" width="12.5703125" style="1" hidden="1" customWidth="1"/>
    <col min="43" max="1059" width="0" style="1" hidden="1" customWidth="1"/>
    <col min="1060" max="16384" width="11.42578125" style="1" hidden="1"/>
  </cols>
  <sheetData>
    <row r="1" spans="2:44" ht="14.25" customHeight="1"/>
    <row r="2" spans="2:44" ht="60.75" customHeight="1">
      <c r="D2" s="294" t="s">
        <v>635</v>
      </c>
      <c r="E2" s="294"/>
      <c r="F2" s="294"/>
      <c r="G2" s="294"/>
      <c r="H2" s="294"/>
      <c r="I2" s="294"/>
      <c r="J2" s="294"/>
      <c r="K2" s="294"/>
      <c r="L2" s="294"/>
      <c r="M2" s="294"/>
      <c r="N2" s="294"/>
      <c r="O2" s="294"/>
      <c r="P2" s="294"/>
      <c r="Q2" s="294"/>
      <c r="R2" s="294"/>
      <c r="S2" s="294"/>
      <c r="T2" s="294"/>
      <c r="U2" s="294"/>
      <c r="V2" s="294"/>
      <c r="W2" s="294"/>
      <c r="X2" s="294"/>
      <c r="Y2" s="39"/>
      <c r="Z2" s="39"/>
      <c r="AA2" s="39"/>
      <c r="AB2" s="39"/>
      <c r="AC2" s="39"/>
    </row>
    <row r="3" spans="2:44">
      <c r="B3" s="296" t="s">
        <v>577</v>
      </c>
      <c r="C3" s="296"/>
      <c r="D3" s="298" t="s">
        <v>27</v>
      </c>
      <c r="E3" s="298"/>
      <c r="F3" s="298"/>
      <c r="G3" s="298"/>
      <c r="H3" s="298"/>
      <c r="I3" s="298"/>
      <c r="J3" s="298"/>
      <c r="K3" s="298"/>
      <c r="L3" s="298"/>
      <c r="M3" s="298"/>
      <c r="N3" s="298"/>
      <c r="O3" s="298"/>
      <c r="P3" s="298"/>
      <c r="Q3" s="298"/>
      <c r="R3" s="298"/>
      <c r="S3" s="298"/>
      <c r="T3" s="298"/>
      <c r="U3" s="298"/>
      <c r="V3" s="298"/>
      <c r="W3" s="298"/>
      <c r="X3" s="298"/>
      <c r="Y3" s="298"/>
      <c r="Z3" s="298"/>
      <c r="AA3" s="298"/>
      <c r="AB3" s="298"/>
      <c r="AC3" s="293" t="s">
        <v>584</v>
      </c>
    </row>
    <row r="4" spans="2:44">
      <c r="B4" s="296"/>
      <c r="C4" s="296"/>
      <c r="D4" s="153">
        <v>1997</v>
      </c>
      <c r="E4" s="153">
        <v>1998</v>
      </c>
      <c r="F4" s="153">
        <v>1999</v>
      </c>
      <c r="G4" s="153">
        <v>2000</v>
      </c>
      <c r="H4" s="153">
        <v>2001</v>
      </c>
      <c r="I4" s="153">
        <v>2002</v>
      </c>
      <c r="J4" s="153">
        <v>2003</v>
      </c>
      <c r="K4" s="153">
        <v>2004</v>
      </c>
      <c r="L4" s="153">
        <v>2005</v>
      </c>
      <c r="M4" s="153">
        <v>2006</v>
      </c>
      <c r="N4" s="153">
        <v>2007</v>
      </c>
      <c r="O4" s="153">
        <v>2008</v>
      </c>
      <c r="P4" s="153">
        <v>2009</v>
      </c>
      <c r="Q4" s="153">
        <v>2010</v>
      </c>
      <c r="R4" s="153">
        <v>2011</v>
      </c>
      <c r="S4" s="153">
        <v>2012</v>
      </c>
      <c r="T4" s="153">
        <v>2013</v>
      </c>
      <c r="U4" s="153">
        <v>2014</v>
      </c>
      <c r="V4" s="153">
        <v>2015</v>
      </c>
      <c r="W4" s="154">
        <v>2016</v>
      </c>
      <c r="X4" s="154">
        <v>2017</v>
      </c>
      <c r="Y4" s="153">
        <v>2018</v>
      </c>
      <c r="Z4" s="153">
        <v>2019</v>
      </c>
      <c r="AA4" s="153">
        <v>2020</v>
      </c>
      <c r="AB4" s="153">
        <v>2021</v>
      </c>
      <c r="AC4" s="293"/>
    </row>
    <row r="5" spans="2:44" ht="21" customHeight="1">
      <c r="B5" s="295" t="s">
        <v>298</v>
      </c>
      <c r="C5" s="295"/>
      <c r="D5" s="151">
        <f t="shared" ref="D5:Y5" si="0">SUM(D6:D31)</f>
        <v>5942061</v>
      </c>
      <c r="E5" s="151">
        <f t="shared" si="0"/>
        <v>5814153</v>
      </c>
      <c r="F5" s="151">
        <f t="shared" si="0"/>
        <v>6192478</v>
      </c>
      <c r="G5" s="151">
        <f t="shared" si="0"/>
        <v>7141636</v>
      </c>
      <c r="H5" s="151">
        <f t="shared" si="0"/>
        <v>7588778</v>
      </c>
      <c r="I5" s="151">
        <f t="shared" si="0"/>
        <v>5769437</v>
      </c>
      <c r="J5" s="151">
        <f t="shared" si="0"/>
        <v>4881634</v>
      </c>
      <c r="K5" s="151">
        <f t="shared" si="0"/>
        <v>5049099</v>
      </c>
      <c r="L5" s="151">
        <f t="shared" si="0"/>
        <v>5388951</v>
      </c>
      <c r="M5" s="151">
        <f t="shared" si="0"/>
        <v>5836730</v>
      </c>
      <c r="N5" s="151">
        <f t="shared" si="0"/>
        <v>6444285</v>
      </c>
      <c r="O5" s="151">
        <f t="shared" si="0"/>
        <v>6603076</v>
      </c>
      <c r="P5" s="151">
        <f t="shared" si="0"/>
        <v>5804182</v>
      </c>
      <c r="Q5" s="151">
        <f t="shared" si="0"/>
        <v>6422751</v>
      </c>
      <c r="R5" s="151">
        <f t="shared" si="0"/>
        <v>7507939</v>
      </c>
      <c r="S5" s="151">
        <f t="shared" si="0"/>
        <v>8927090</v>
      </c>
      <c r="T5" s="151">
        <f t="shared" si="0"/>
        <v>9164349</v>
      </c>
      <c r="U5" s="151">
        <f t="shared" si="0"/>
        <v>9932480</v>
      </c>
      <c r="V5" s="152">
        <f t="shared" si="0"/>
        <v>10891745</v>
      </c>
      <c r="W5" s="152">
        <f t="shared" si="0"/>
        <v>10381491</v>
      </c>
      <c r="X5" s="152">
        <f t="shared" si="0"/>
        <v>9681913</v>
      </c>
      <c r="Y5" s="152">
        <f t="shared" si="0"/>
        <v>9028026</v>
      </c>
      <c r="Z5" s="152">
        <f>SUM(Z6:Z32)</f>
        <v>8742068</v>
      </c>
      <c r="AA5" s="152">
        <f>SUM(AA6:AA32)</f>
        <v>4013210</v>
      </c>
      <c r="AB5" s="152">
        <f t="shared" ref="AB5" si="1">SUM(AB6:AB32)</f>
        <v>2792083</v>
      </c>
      <c r="AC5" s="293"/>
    </row>
    <row r="6" spans="2:44">
      <c r="B6" s="41" t="s">
        <v>6</v>
      </c>
      <c r="C6" s="42" t="s">
        <v>245</v>
      </c>
      <c r="D6" s="43">
        <v>79291</v>
      </c>
      <c r="E6" s="43">
        <v>79583</v>
      </c>
      <c r="F6" s="43">
        <v>79371</v>
      </c>
      <c r="G6" s="43">
        <v>82263</v>
      </c>
      <c r="H6" s="43">
        <v>78288</v>
      </c>
      <c r="I6" s="43">
        <v>84151</v>
      </c>
      <c r="J6" s="43">
        <v>83503</v>
      </c>
      <c r="K6" s="43">
        <v>92356</v>
      </c>
      <c r="L6" s="43">
        <v>94222</v>
      </c>
      <c r="M6" s="43">
        <v>92320</v>
      </c>
      <c r="N6" s="43">
        <v>93557</v>
      </c>
      <c r="O6" s="43">
        <v>97333</v>
      </c>
      <c r="P6" s="43">
        <v>102825</v>
      </c>
      <c r="Q6" s="43">
        <v>106807</v>
      </c>
      <c r="R6" s="43">
        <v>108519</v>
      </c>
      <c r="S6" s="43">
        <v>111571</v>
      </c>
      <c r="T6" s="43">
        <v>107703</v>
      </c>
      <c r="U6" s="43">
        <v>113251</v>
      </c>
      <c r="V6" s="43">
        <v>112585</v>
      </c>
      <c r="W6" s="44">
        <v>113581</v>
      </c>
      <c r="X6" s="44">
        <v>109913</v>
      </c>
      <c r="Y6" s="44">
        <v>113820</v>
      </c>
      <c r="Z6" s="44">
        <v>110028</v>
      </c>
      <c r="AA6" s="44">
        <v>55879</v>
      </c>
      <c r="AB6" s="44">
        <v>56894</v>
      </c>
    </row>
    <row r="7" spans="2:44">
      <c r="B7" s="41" t="s">
        <v>7</v>
      </c>
      <c r="C7" s="42" t="s">
        <v>246</v>
      </c>
      <c r="D7" s="35">
        <f>232377+1020402+3070539+387845</f>
        <v>4711163</v>
      </c>
      <c r="E7" s="35">
        <f>192837+854738+3226799+289883</f>
        <v>4564257</v>
      </c>
      <c r="F7" s="35">
        <f>93019+642676+3447822+676386</f>
        <v>4859903</v>
      </c>
      <c r="G7" s="35">
        <f>75919+509031+3567580+1510133</f>
        <v>5662663</v>
      </c>
      <c r="H7" s="35">
        <f>84201+381431+3527118+1990402</f>
        <v>5983152</v>
      </c>
      <c r="I7" s="35">
        <f>75642+255487+2528103+1399819</f>
        <v>4259051</v>
      </c>
      <c r="J7" s="35">
        <f>60892+2207303+836407+271358</f>
        <v>3375960</v>
      </c>
      <c r="K7" s="35">
        <f>53245+2340795+740616+279106</f>
        <v>3413762</v>
      </c>
      <c r="L7" s="35">
        <f>52649+2709468+732566+245829</f>
        <v>3740512</v>
      </c>
      <c r="M7" s="35">
        <v>4076215</v>
      </c>
      <c r="N7" s="35">
        <v>4514167</v>
      </c>
      <c r="O7" s="35">
        <v>4696118</v>
      </c>
      <c r="P7" s="35">
        <v>4116984</v>
      </c>
      <c r="Q7" s="35">
        <v>4652952</v>
      </c>
      <c r="R7" s="35">
        <v>5614309</v>
      </c>
      <c r="S7" s="35">
        <v>6955760</v>
      </c>
      <c r="T7" s="35">
        <v>7086009</v>
      </c>
      <c r="U7" s="35">
        <v>7681300</v>
      </c>
      <c r="V7" s="43">
        <v>8510491</v>
      </c>
      <c r="W7" s="44">
        <v>8072189</v>
      </c>
      <c r="X7" s="44">
        <v>7432515</v>
      </c>
      <c r="Y7" s="44">
        <v>6811878</v>
      </c>
      <c r="Z7" s="44">
        <v>6470961</v>
      </c>
      <c r="AA7" s="44">
        <v>2849752</v>
      </c>
      <c r="AB7" s="44">
        <v>1343787</v>
      </c>
      <c r="AC7" s="45"/>
      <c r="AD7" s="45"/>
      <c r="AE7" s="45"/>
      <c r="AF7" s="45"/>
      <c r="AG7" s="45"/>
      <c r="AH7" s="45"/>
      <c r="AI7" s="45"/>
      <c r="AJ7" s="46"/>
      <c r="AK7" s="46"/>
      <c r="AL7" s="46"/>
      <c r="AM7" s="46"/>
      <c r="AN7" s="46"/>
      <c r="AO7" s="46"/>
      <c r="AP7" s="46"/>
      <c r="AQ7" s="46"/>
      <c r="AR7" s="46"/>
    </row>
    <row r="8" spans="2:44">
      <c r="B8" s="41" t="s">
        <v>8</v>
      </c>
      <c r="C8" s="42" t="s">
        <v>247</v>
      </c>
      <c r="D8" s="35">
        <f>46062+152215+20349+12718</f>
        <v>231344</v>
      </c>
      <c r="E8" s="35">
        <f>39879+172955+20174+11260</f>
        <v>244268</v>
      </c>
      <c r="F8" s="35">
        <f>34324+161723+19175+10768</f>
        <v>225990</v>
      </c>
      <c r="G8" s="35">
        <f>33050+165556+21195+9817</f>
        <v>229618</v>
      </c>
      <c r="H8" s="35">
        <f>32952+167435+21615+8480</f>
        <v>230482</v>
      </c>
      <c r="I8" s="35">
        <f>30239+175446+13671+8399</f>
        <v>227755</v>
      </c>
      <c r="J8" s="35">
        <f>40839+210648+20756</f>
        <v>272243</v>
      </c>
      <c r="K8" s="35">
        <f>89276+228778+17951</f>
        <v>336005</v>
      </c>
      <c r="L8" s="35">
        <f>75853+229115+19989</f>
        <v>324957</v>
      </c>
      <c r="M8" s="35">
        <v>302643</v>
      </c>
      <c r="N8" s="35">
        <v>323247</v>
      </c>
      <c r="O8" s="35">
        <v>289367</v>
      </c>
      <c r="P8" s="35">
        <v>267914</v>
      </c>
      <c r="Q8" s="35">
        <v>251859</v>
      </c>
      <c r="R8" s="35">
        <v>276784</v>
      </c>
      <c r="S8" s="35">
        <v>295422</v>
      </c>
      <c r="T8" s="35">
        <v>290601</v>
      </c>
      <c r="U8" s="35">
        <v>302069</v>
      </c>
      <c r="V8" s="43">
        <v>312280</v>
      </c>
      <c r="W8" s="44">
        <v>331514</v>
      </c>
      <c r="X8" s="44">
        <v>326668</v>
      </c>
      <c r="Y8" s="44">
        <v>314848</v>
      </c>
      <c r="Z8" s="44">
        <v>311741</v>
      </c>
      <c r="AA8" s="44">
        <v>176372</v>
      </c>
      <c r="AB8" s="44">
        <v>167345</v>
      </c>
      <c r="AD8" s="40"/>
    </row>
    <row r="9" spans="2:44">
      <c r="B9" s="41" t="s">
        <v>9</v>
      </c>
      <c r="C9" s="42" t="s">
        <v>248</v>
      </c>
      <c r="D9" s="35">
        <v>29758</v>
      </c>
      <c r="E9" s="35">
        <v>30232</v>
      </c>
      <c r="F9" s="35">
        <v>32948</v>
      </c>
      <c r="G9" s="35">
        <v>36520</v>
      </c>
      <c r="H9" s="35">
        <v>36886</v>
      </c>
      <c r="I9" s="35">
        <v>33444</v>
      </c>
      <c r="J9" s="35">
        <v>32096</v>
      </c>
      <c r="K9" s="35">
        <v>36821</v>
      </c>
      <c r="L9" s="35">
        <v>37164</v>
      </c>
      <c r="M9" s="35">
        <v>40439</v>
      </c>
      <c r="N9" s="35">
        <v>40657</v>
      </c>
      <c r="O9" s="35">
        <v>40093</v>
      </c>
      <c r="P9" s="35">
        <v>34638</v>
      </c>
      <c r="Q9" s="35">
        <v>36318</v>
      </c>
      <c r="R9" s="35">
        <v>39997</v>
      </c>
      <c r="S9" s="35">
        <v>45110</v>
      </c>
      <c r="T9" s="35">
        <v>50141</v>
      </c>
      <c r="U9" s="35">
        <v>53054</v>
      </c>
      <c r="V9" s="43">
        <v>59221</v>
      </c>
      <c r="W9" s="44">
        <v>64329</v>
      </c>
      <c r="X9" s="44">
        <v>62974</v>
      </c>
      <c r="Y9" s="44">
        <v>60438</v>
      </c>
      <c r="Z9" s="44">
        <v>63178</v>
      </c>
      <c r="AA9" s="44">
        <v>33984</v>
      </c>
      <c r="AB9" s="44">
        <v>43024</v>
      </c>
      <c r="AC9" s="4"/>
      <c r="AD9" s="4"/>
      <c r="AE9" s="4"/>
      <c r="AF9" s="4"/>
      <c r="AG9" s="4"/>
      <c r="AH9" s="4"/>
      <c r="AI9" s="5"/>
      <c r="AJ9" s="5"/>
      <c r="AK9" s="5"/>
      <c r="AL9" s="5"/>
      <c r="AM9" s="5"/>
      <c r="AN9" s="5"/>
      <c r="AO9" s="5"/>
      <c r="AP9" s="5"/>
      <c r="AQ9" s="5"/>
      <c r="AR9" s="5"/>
    </row>
    <row r="10" spans="2:44">
      <c r="B10" s="41" t="s">
        <v>10</v>
      </c>
      <c r="C10" s="42" t="s">
        <v>249</v>
      </c>
      <c r="D10" s="35">
        <v>288582</v>
      </c>
      <c r="E10" s="35">
        <v>273410</v>
      </c>
      <c r="F10" s="35">
        <v>285435</v>
      </c>
      <c r="G10" s="35">
        <v>308944</v>
      </c>
      <c r="H10" s="35">
        <v>319517</v>
      </c>
      <c r="I10" s="35">
        <v>256534</v>
      </c>
      <c r="J10" s="35">
        <v>235580</v>
      </c>
      <c r="K10" s="35">
        <v>237807</v>
      </c>
      <c r="L10" s="35">
        <v>255993</v>
      </c>
      <c r="M10" s="35">
        <v>294637</v>
      </c>
      <c r="N10" s="35">
        <v>320548</v>
      </c>
      <c r="O10" s="35">
        <v>364423</v>
      </c>
      <c r="P10" s="35">
        <v>353798</v>
      </c>
      <c r="Q10" s="35">
        <v>411317</v>
      </c>
      <c r="R10" s="35">
        <v>476072</v>
      </c>
      <c r="S10" s="35">
        <v>515253</v>
      </c>
      <c r="T10" s="35">
        <v>564137</v>
      </c>
      <c r="U10" s="35">
        <v>627704</v>
      </c>
      <c r="V10" s="43">
        <v>677928</v>
      </c>
      <c r="W10" s="44">
        <v>502214</v>
      </c>
      <c r="X10" s="44">
        <v>421008</v>
      </c>
      <c r="Y10" s="44">
        <v>389579</v>
      </c>
      <c r="Z10" s="44">
        <v>388839</v>
      </c>
      <c r="AA10" s="44">
        <v>121205</v>
      </c>
      <c r="AB10" s="44">
        <v>377659</v>
      </c>
    </row>
    <row r="11" spans="2:44">
      <c r="B11" s="41" t="s">
        <v>11</v>
      </c>
      <c r="C11" s="42" t="s">
        <v>250</v>
      </c>
      <c r="D11" s="35">
        <v>29221</v>
      </c>
      <c r="E11" s="35">
        <v>30813</v>
      </c>
      <c r="F11" s="35">
        <v>32600</v>
      </c>
      <c r="G11" s="35">
        <v>35346</v>
      </c>
      <c r="H11" s="35">
        <v>32877</v>
      </c>
      <c r="I11" s="35">
        <v>33004</v>
      </c>
      <c r="J11" s="35">
        <v>31103</v>
      </c>
      <c r="K11" s="35">
        <v>37145</v>
      </c>
      <c r="L11" s="35">
        <v>40935</v>
      </c>
      <c r="M11" s="35">
        <v>38951</v>
      </c>
      <c r="N11" s="35">
        <v>40693</v>
      </c>
      <c r="O11" s="35">
        <v>44964</v>
      </c>
      <c r="P11" s="35">
        <v>43876</v>
      </c>
      <c r="Q11" s="35">
        <v>45018</v>
      </c>
      <c r="R11" s="35">
        <v>46423</v>
      </c>
      <c r="S11" s="35">
        <v>45513</v>
      </c>
      <c r="T11" s="35">
        <v>44252</v>
      </c>
      <c r="U11" s="35">
        <v>42908</v>
      </c>
      <c r="V11" s="43">
        <v>44616</v>
      </c>
      <c r="W11" s="44">
        <v>44814</v>
      </c>
      <c r="X11" s="44">
        <v>45316</v>
      </c>
      <c r="Y11" s="44">
        <v>46169</v>
      </c>
      <c r="Z11" s="44">
        <v>47489</v>
      </c>
      <c r="AA11" s="44">
        <v>22840</v>
      </c>
      <c r="AB11" s="44">
        <v>24070</v>
      </c>
    </row>
    <row r="12" spans="2:44">
      <c r="B12" s="41" t="s">
        <v>12</v>
      </c>
      <c r="C12" s="42" t="s">
        <v>251</v>
      </c>
      <c r="D12" s="35">
        <f>61+80547+1747+47206</f>
        <v>129561</v>
      </c>
      <c r="E12" s="35">
        <f>18+91360+1830+54595</f>
        <v>147803</v>
      </c>
      <c r="F12" s="35">
        <f>5+116513+1892+69194</f>
        <v>187604</v>
      </c>
      <c r="G12" s="35">
        <f>2+133290+1514+79518</f>
        <v>214324</v>
      </c>
      <c r="H12" s="35">
        <f>161643+34+1613+95967</f>
        <v>259257</v>
      </c>
      <c r="I12" s="35">
        <v>199676</v>
      </c>
      <c r="J12" s="35">
        <v>178093</v>
      </c>
      <c r="K12" s="35">
        <v>223685</v>
      </c>
      <c r="L12" s="35">
        <v>198109</v>
      </c>
      <c r="M12" s="35">
        <v>263418</v>
      </c>
      <c r="N12" s="35">
        <v>313353</v>
      </c>
      <c r="O12" s="35">
        <v>204803</v>
      </c>
      <c r="P12" s="35">
        <v>173209</v>
      </c>
      <c r="Q12" s="35">
        <v>185868</v>
      </c>
      <c r="R12" s="35">
        <v>205872</v>
      </c>
      <c r="S12" s="35">
        <v>218936</v>
      </c>
      <c r="T12" s="35">
        <v>253259</v>
      </c>
      <c r="U12" s="35">
        <v>273625</v>
      </c>
      <c r="V12" s="43">
        <v>299952</v>
      </c>
      <c r="W12" s="44">
        <v>313837</v>
      </c>
      <c r="X12" s="44">
        <v>318065</v>
      </c>
      <c r="Y12" s="44">
        <v>313008</v>
      </c>
      <c r="Z12" s="44">
        <v>316881</v>
      </c>
      <c r="AA12" s="44">
        <v>192864</v>
      </c>
      <c r="AB12" s="44">
        <v>118981</v>
      </c>
      <c r="AC12" s="47"/>
    </row>
    <row r="13" spans="2:44">
      <c r="B13" s="41" t="s">
        <v>0</v>
      </c>
      <c r="C13" s="42" t="s">
        <v>252</v>
      </c>
      <c r="D13" s="35">
        <v>16011</v>
      </c>
      <c r="E13" s="35">
        <v>22676</v>
      </c>
      <c r="F13" s="35">
        <v>28568</v>
      </c>
      <c r="G13" s="35">
        <v>30201</v>
      </c>
      <c r="H13" s="35">
        <v>31523</v>
      </c>
      <c r="I13" s="35">
        <v>31538</v>
      </c>
      <c r="J13" s="35">
        <v>29882</v>
      </c>
      <c r="K13" s="35">
        <v>31774</v>
      </c>
      <c r="L13" s="35">
        <v>31892</v>
      </c>
      <c r="M13" s="35">
        <v>37149</v>
      </c>
      <c r="N13" s="35">
        <v>50791</v>
      </c>
      <c r="O13" s="35">
        <v>64404</v>
      </c>
      <c r="P13" s="35">
        <v>60112</v>
      </c>
      <c r="Q13" s="35">
        <v>55921</v>
      </c>
      <c r="R13" s="35">
        <v>55384</v>
      </c>
      <c r="S13" s="35">
        <v>65345</v>
      </c>
      <c r="T13" s="35">
        <v>74192</v>
      </c>
      <c r="U13" s="35">
        <v>89274</v>
      </c>
      <c r="V13" s="43">
        <v>108144</v>
      </c>
      <c r="W13" s="44">
        <v>134368</v>
      </c>
      <c r="X13" s="44">
        <v>161583</v>
      </c>
      <c r="Y13" s="44">
        <v>196409</v>
      </c>
      <c r="Z13" s="44">
        <v>204801</v>
      </c>
      <c r="AA13" s="44">
        <v>213394</v>
      </c>
      <c r="AB13" s="44">
        <v>257898</v>
      </c>
    </row>
    <row r="14" spans="2:44">
      <c r="B14" s="41" t="s">
        <v>1</v>
      </c>
      <c r="C14" s="42" t="s">
        <v>253</v>
      </c>
      <c r="D14" s="35">
        <v>15706</v>
      </c>
      <c r="E14" s="35">
        <v>20192</v>
      </c>
      <c r="F14" s="35">
        <v>30642</v>
      </c>
      <c r="G14" s="35">
        <v>45037</v>
      </c>
      <c r="H14" s="35">
        <v>58215</v>
      </c>
      <c r="I14" s="35">
        <v>62591</v>
      </c>
      <c r="J14" s="35">
        <v>78955</v>
      </c>
      <c r="K14" s="35">
        <v>76169</v>
      </c>
      <c r="L14" s="35">
        <v>87492</v>
      </c>
      <c r="M14" s="35">
        <v>71687</v>
      </c>
      <c r="N14" s="35">
        <v>60227</v>
      </c>
      <c r="O14" s="35">
        <v>94304</v>
      </c>
      <c r="P14" s="35">
        <v>44847</v>
      </c>
      <c r="Q14" s="35">
        <v>47403</v>
      </c>
      <c r="R14" s="35">
        <v>50826</v>
      </c>
      <c r="S14" s="35">
        <v>50009</v>
      </c>
      <c r="T14" s="35">
        <v>57600</v>
      </c>
      <c r="U14" s="35">
        <v>68102</v>
      </c>
      <c r="V14" s="43">
        <v>69684</v>
      </c>
      <c r="W14" s="44">
        <v>84627</v>
      </c>
      <c r="X14" s="44">
        <v>83600</v>
      </c>
      <c r="Y14" s="44">
        <v>83774</v>
      </c>
      <c r="Z14" s="44">
        <v>97623</v>
      </c>
      <c r="AA14" s="44">
        <v>61865</v>
      </c>
      <c r="AB14" s="44">
        <v>95053</v>
      </c>
    </row>
    <row r="15" spans="2:44">
      <c r="B15" s="41" t="s">
        <v>5</v>
      </c>
      <c r="C15" s="42" t="s">
        <v>254</v>
      </c>
      <c r="D15" s="35">
        <v>12056</v>
      </c>
      <c r="E15" s="35">
        <v>11627</v>
      </c>
      <c r="F15" s="35">
        <v>12694</v>
      </c>
      <c r="G15" s="35">
        <v>13928</v>
      </c>
      <c r="H15" s="35">
        <v>13799</v>
      </c>
      <c r="I15" s="35">
        <v>18187</v>
      </c>
      <c r="J15" s="35">
        <v>12329</v>
      </c>
      <c r="K15" s="35">
        <v>16390</v>
      </c>
      <c r="L15" s="35">
        <v>16975</v>
      </c>
      <c r="M15" s="35">
        <v>15514</v>
      </c>
      <c r="N15" s="35">
        <v>15885</v>
      </c>
      <c r="O15" s="35">
        <v>17069</v>
      </c>
      <c r="P15" s="35">
        <v>15219</v>
      </c>
      <c r="Q15" s="35">
        <v>13450</v>
      </c>
      <c r="R15" s="35">
        <v>14177</v>
      </c>
      <c r="S15" s="35">
        <v>14447</v>
      </c>
      <c r="T15" s="35">
        <v>14298</v>
      </c>
      <c r="U15" s="35">
        <v>13674</v>
      </c>
      <c r="V15" s="43">
        <v>14447</v>
      </c>
      <c r="W15" s="44">
        <v>14536</v>
      </c>
      <c r="X15" s="44">
        <v>14126</v>
      </c>
      <c r="Y15" s="44">
        <v>11874</v>
      </c>
      <c r="Z15" s="44">
        <v>11312</v>
      </c>
      <c r="AA15" s="44">
        <v>4888</v>
      </c>
      <c r="AB15" s="44">
        <v>4550</v>
      </c>
    </row>
    <row r="16" spans="2:44">
      <c r="B16" s="41" t="s">
        <v>13</v>
      </c>
      <c r="C16" s="42" t="s">
        <v>255</v>
      </c>
      <c r="D16" s="35">
        <v>213687</v>
      </c>
      <c r="E16" s="35">
        <v>225628</v>
      </c>
      <c r="F16" s="35">
        <v>245743</v>
      </c>
      <c r="G16" s="35">
        <v>273959</v>
      </c>
      <c r="H16" s="35">
        <v>299958</v>
      </c>
      <c r="I16" s="35">
        <v>286380</v>
      </c>
      <c r="J16" s="35">
        <v>283662</v>
      </c>
      <c r="K16" s="35">
        <v>282379</v>
      </c>
      <c r="L16" s="35">
        <v>303822</v>
      </c>
      <c r="M16" s="35">
        <v>340055</v>
      </c>
      <c r="N16" s="35">
        <v>376182</v>
      </c>
      <c r="O16" s="35">
        <v>392089</v>
      </c>
      <c r="P16" s="35">
        <v>345541</v>
      </c>
      <c r="Q16" s="35">
        <v>353602</v>
      </c>
      <c r="R16" s="35">
        <v>359384</v>
      </c>
      <c r="S16" s="35">
        <v>350153</v>
      </c>
      <c r="T16" s="35">
        <v>352396</v>
      </c>
      <c r="U16" s="35">
        <v>373176</v>
      </c>
      <c r="V16" s="43">
        <v>374829</v>
      </c>
      <c r="W16" s="44">
        <v>380120</v>
      </c>
      <c r="X16" s="44">
        <v>383165</v>
      </c>
      <c r="Y16" s="44">
        <v>382219</v>
      </c>
      <c r="Z16" s="44">
        <v>391561</v>
      </c>
      <c r="AA16" s="44">
        <v>123742</v>
      </c>
      <c r="AB16" s="44">
        <v>148623</v>
      </c>
    </row>
    <row r="17" spans="2:28">
      <c r="B17" s="41" t="s">
        <v>14</v>
      </c>
      <c r="C17" s="42" t="s">
        <v>307</v>
      </c>
      <c r="D17" s="35">
        <v>13455</v>
      </c>
      <c r="E17" s="35">
        <v>14467</v>
      </c>
      <c r="F17" s="35">
        <v>19456</v>
      </c>
      <c r="G17" s="35">
        <v>24746</v>
      </c>
      <c r="H17" s="35">
        <v>28712</v>
      </c>
      <c r="I17" s="35">
        <v>39008</v>
      </c>
      <c r="J17" s="35">
        <v>44633</v>
      </c>
      <c r="K17" s="35">
        <v>51802</v>
      </c>
      <c r="L17" s="35">
        <v>53968</v>
      </c>
      <c r="M17" s="35">
        <v>48864</v>
      </c>
      <c r="N17" s="35">
        <v>50935</v>
      </c>
      <c r="O17" s="35">
        <v>45011</v>
      </c>
      <c r="P17" s="35">
        <v>40645</v>
      </c>
      <c r="Q17" s="35">
        <v>40306</v>
      </c>
      <c r="R17" s="35">
        <v>29016</v>
      </c>
      <c r="S17" s="35">
        <v>32154</v>
      </c>
      <c r="T17" s="35">
        <v>30290</v>
      </c>
      <c r="U17" s="35">
        <v>41488</v>
      </c>
      <c r="V17" s="43">
        <v>35559</v>
      </c>
      <c r="W17" s="44">
        <v>44252</v>
      </c>
      <c r="X17" s="44">
        <v>40208</v>
      </c>
      <c r="Y17" s="44">
        <v>28662</v>
      </c>
      <c r="Z17" s="44">
        <v>41087</v>
      </c>
      <c r="AA17" s="44">
        <v>19315</v>
      </c>
      <c r="AB17" s="44">
        <v>21919</v>
      </c>
    </row>
    <row r="18" spans="2:28">
      <c r="B18" s="41" t="s">
        <v>15</v>
      </c>
      <c r="C18" s="42" t="s">
        <v>256</v>
      </c>
      <c r="D18" s="35">
        <v>80065</v>
      </c>
      <c r="E18" s="35">
        <v>82483</v>
      </c>
      <c r="F18" s="35">
        <v>88028</v>
      </c>
      <c r="G18" s="35">
        <v>112032</v>
      </c>
      <c r="H18" s="35">
        <v>120538</v>
      </c>
      <c r="I18" s="35">
        <v>112624</v>
      </c>
      <c r="J18" s="35">
        <v>110816</v>
      </c>
      <c r="K18" s="35">
        <v>121864</v>
      </c>
      <c r="L18" s="35">
        <v>122981</v>
      </c>
      <c r="M18" s="35">
        <v>134597</v>
      </c>
      <c r="N18" s="35">
        <v>154872</v>
      </c>
      <c r="O18" s="35">
        <v>155761</v>
      </c>
      <c r="P18" s="35">
        <v>124275</v>
      </c>
      <c r="Q18" s="35">
        <v>143952</v>
      </c>
      <c r="R18" s="35">
        <v>147677</v>
      </c>
      <c r="S18" s="35">
        <v>134212</v>
      </c>
      <c r="T18" s="35">
        <v>140804</v>
      </c>
      <c r="U18" s="35">
        <v>149621</v>
      </c>
      <c r="V18" s="43">
        <v>164604</v>
      </c>
      <c r="W18" s="44">
        <v>165178</v>
      </c>
      <c r="X18" s="44">
        <v>163432</v>
      </c>
      <c r="Y18" s="44">
        <v>153099</v>
      </c>
      <c r="Z18" s="44">
        <v>157708</v>
      </c>
      <c r="AA18" s="44">
        <v>71652</v>
      </c>
      <c r="AB18" s="44">
        <v>55217</v>
      </c>
    </row>
    <row r="19" spans="2:28">
      <c r="B19" s="41" t="s">
        <v>16</v>
      </c>
      <c r="C19" s="42" t="s">
        <v>308</v>
      </c>
      <c r="D19" s="35">
        <v>7359</v>
      </c>
      <c r="E19" s="35">
        <v>6972</v>
      </c>
      <c r="F19" s="35">
        <v>6577</v>
      </c>
      <c r="G19" s="35">
        <v>6465</v>
      </c>
      <c r="H19" s="35">
        <v>5658</v>
      </c>
      <c r="I19" s="35">
        <v>4277</v>
      </c>
      <c r="J19" s="35">
        <v>4301</v>
      </c>
      <c r="K19" s="35">
        <v>4912</v>
      </c>
      <c r="L19" s="35">
        <v>5975</v>
      </c>
      <c r="M19" s="35">
        <v>7405</v>
      </c>
      <c r="N19" s="35">
        <v>9440</v>
      </c>
      <c r="O19" s="35">
        <v>10754</v>
      </c>
      <c r="P19" s="35">
        <v>9507</v>
      </c>
      <c r="Q19" s="35">
        <v>9436</v>
      </c>
      <c r="R19" s="35">
        <v>10433</v>
      </c>
      <c r="S19" s="35">
        <v>10855</v>
      </c>
      <c r="T19" s="35">
        <v>11819</v>
      </c>
      <c r="U19" s="35">
        <v>12210</v>
      </c>
      <c r="V19" s="43">
        <v>11462</v>
      </c>
      <c r="W19" s="44">
        <v>10694</v>
      </c>
      <c r="X19" s="44">
        <v>9982</v>
      </c>
      <c r="Y19" s="44">
        <v>9683</v>
      </c>
      <c r="Z19" s="44">
        <v>9518</v>
      </c>
      <c r="AA19" s="44">
        <v>4047</v>
      </c>
      <c r="AB19" s="44">
        <v>4773</v>
      </c>
    </row>
    <row r="20" spans="2:28">
      <c r="B20" s="41" t="s">
        <v>18</v>
      </c>
      <c r="C20" s="42" t="s">
        <v>258</v>
      </c>
      <c r="D20" s="35">
        <v>5112</v>
      </c>
      <c r="E20" s="35">
        <v>4593</v>
      </c>
      <c r="F20" s="35">
        <v>5388</v>
      </c>
      <c r="G20" s="35">
        <v>5390</v>
      </c>
      <c r="H20" s="35">
        <v>4723</v>
      </c>
      <c r="I20" s="35">
        <v>5687</v>
      </c>
      <c r="J20" s="35">
        <v>5702</v>
      </c>
      <c r="K20" s="35">
        <v>6723</v>
      </c>
      <c r="L20" s="35">
        <v>6550</v>
      </c>
      <c r="M20" s="35">
        <v>6515</v>
      </c>
      <c r="N20" s="35">
        <v>6938</v>
      </c>
      <c r="O20" s="35">
        <v>6969</v>
      </c>
      <c r="P20" s="35">
        <v>7312</v>
      </c>
      <c r="Q20" s="35">
        <v>7090</v>
      </c>
      <c r="R20" s="35">
        <v>7398</v>
      </c>
      <c r="S20" s="35">
        <v>7165</v>
      </c>
      <c r="T20" s="35">
        <v>6154</v>
      </c>
      <c r="U20" s="35">
        <v>6445</v>
      </c>
      <c r="V20" s="43">
        <v>6247</v>
      </c>
      <c r="W20" s="44">
        <v>6336</v>
      </c>
      <c r="X20" s="44">
        <v>6588</v>
      </c>
      <c r="Y20" s="44">
        <v>7398</v>
      </c>
      <c r="Z20" s="44">
        <v>7954</v>
      </c>
      <c r="AA20" s="44">
        <v>5767</v>
      </c>
      <c r="AB20" s="44">
        <v>7582</v>
      </c>
    </row>
    <row r="21" spans="2:28">
      <c r="B21" s="41" t="s">
        <v>17</v>
      </c>
      <c r="C21" s="42" t="s">
        <v>257</v>
      </c>
      <c r="D21" s="35">
        <v>21</v>
      </c>
      <c r="E21" s="35">
        <v>26</v>
      </c>
      <c r="F21" s="35">
        <v>19</v>
      </c>
      <c r="G21" s="35">
        <v>20</v>
      </c>
      <c r="H21" s="35">
        <v>14</v>
      </c>
      <c r="I21" s="35">
        <v>12</v>
      </c>
      <c r="J21" s="35">
        <v>18</v>
      </c>
      <c r="K21" s="35">
        <v>11</v>
      </c>
      <c r="L21" s="35">
        <v>14</v>
      </c>
      <c r="M21" s="35">
        <v>11</v>
      </c>
      <c r="N21" s="35">
        <v>7</v>
      </c>
      <c r="O21" s="35">
        <v>11</v>
      </c>
      <c r="P21" s="35">
        <v>12</v>
      </c>
      <c r="Q21" s="35">
        <v>12</v>
      </c>
      <c r="R21" s="35">
        <v>5</v>
      </c>
      <c r="S21" s="35">
        <v>12</v>
      </c>
      <c r="T21" s="35">
        <v>18</v>
      </c>
      <c r="U21" s="43">
        <v>12</v>
      </c>
      <c r="V21" s="43">
        <v>18</v>
      </c>
      <c r="W21" s="44">
        <v>21</v>
      </c>
      <c r="X21" s="44">
        <v>9</v>
      </c>
      <c r="Y21" s="44">
        <v>22</v>
      </c>
      <c r="Z21" s="44">
        <v>24</v>
      </c>
      <c r="AA21" s="44">
        <v>10</v>
      </c>
      <c r="AB21" s="44">
        <v>11</v>
      </c>
    </row>
    <row r="22" spans="2:28">
      <c r="B22" s="41" t="s">
        <v>19</v>
      </c>
      <c r="C22" s="42" t="s">
        <v>259</v>
      </c>
      <c r="D22" s="35">
        <v>5941</v>
      </c>
      <c r="E22" s="35">
        <v>7091</v>
      </c>
      <c r="F22" s="35">
        <v>8674</v>
      </c>
      <c r="G22" s="35">
        <v>10461</v>
      </c>
      <c r="H22" s="35">
        <v>10871</v>
      </c>
      <c r="I22" s="35">
        <v>9758</v>
      </c>
      <c r="J22" s="35">
        <v>10150</v>
      </c>
      <c r="K22" s="35">
        <v>10727</v>
      </c>
      <c r="L22" s="35">
        <v>11960</v>
      </c>
      <c r="M22" s="35">
        <v>12599</v>
      </c>
      <c r="N22" s="35">
        <v>14109</v>
      </c>
      <c r="O22" s="35">
        <v>16710</v>
      </c>
      <c r="P22" s="35">
        <v>16466</v>
      </c>
      <c r="Q22" s="35">
        <v>14953</v>
      </c>
      <c r="R22" s="35">
        <v>15743</v>
      </c>
      <c r="S22" s="35">
        <v>18343</v>
      </c>
      <c r="T22" s="35">
        <v>22080</v>
      </c>
      <c r="U22" s="35">
        <v>22430</v>
      </c>
      <c r="V22" s="43">
        <v>23680</v>
      </c>
      <c r="W22" s="44">
        <v>28171</v>
      </c>
      <c r="X22" s="44">
        <v>30038</v>
      </c>
      <c r="Y22" s="44">
        <v>30259</v>
      </c>
      <c r="Z22" s="44">
        <v>31831</v>
      </c>
      <c r="AA22" s="44">
        <v>15415</v>
      </c>
      <c r="AB22" s="44">
        <v>13002</v>
      </c>
    </row>
    <row r="23" spans="2:28">
      <c r="B23" s="41" t="s">
        <v>20</v>
      </c>
      <c r="C23" s="42" t="s">
        <v>260</v>
      </c>
      <c r="D23" s="35">
        <v>27548</v>
      </c>
      <c r="E23" s="35">
        <v>30692</v>
      </c>
      <c r="F23" s="35">
        <v>31314</v>
      </c>
      <c r="G23" s="35">
        <v>35393</v>
      </c>
      <c r="H23" s="35">
        <v>34018</v>
      </c>
      <c r="I23" s="35">
        <v>33475</v>
      </c>
      <c r="J23" s="35">
        <v>34360</v>
      </c>
      <c r="K23" s="35">
        <v>32040</v>
      </c>
      <c r="L23" s="35">
        <v>34665</v>
      </c>
      <c r="M23" s="35">
        <v>33746</v>
      </c>
      <c r="N23" s="35">
        <v>35696</v>
      </c>
      <c r="O23" s="35">
        <v>38792</v>
      </c>
      <c r="P23" s="35">
        <v>34010</v>
      </c>
      <c r="Q23" s="35">
        <v>33528</v>
      </c>
      <c r="R23" s="35">
        <v>33201</v>
      </c>
      <c r="S23" s="35">
        <v>34153</v>
      </c>
      <c r="T23" s="35">
        <v>32248</v>
      </c>
      <c r="U23" s="35">
        <v>32725</v>
      </c>
      <c r="V23" s="43">
        <v>33978</v>
      </c>
      <c r="W23" s="44">
        <v>35695</v>
      </c>
      <c r="X23" s="44">
        <v>36196</v>
      </c>
      <c r="Y23" s="44">
        <v>36075</v>
      </c>
      <c r="Z23" s="44">
        <v>36957</v>
      </c>
      <c r="AA23" s="44">
        <v>16311</v>
      </c>
      <c r="AB23" s="44">
        <v>10553</v>
      </c>
    </row>
    <row r="24" spans="2:28">
      <c r="B24" s="41" t="s">
        <v>21</v>
      </c>
      <c r="C24" s="42" t="s">
        <v>261</v>
      </c>
      <c r="D24" s="35">
        <v>1290</v>
      </c>
      <c r="E24" s="35">
        <v>1312</v>
      </c>
      <c r="F24" s="35">
        <v>1836</v>
      </c>
      <c r="G24" s="35">
        <v>2385</v>
      </c>
      <c r="H24" s="35">
        <v>1618</v>
      </c>
      <c r="I24" s="35">
        <v>1799</v>
      </c>
      <c r="J24" s="35">
        <v>1970</v>
      </c>
      <c r="K24" s="35">
        <v>1581</v>
      </c>
      <c r="L24" s="35">
        <v>1978</v>
      </c>
      <c r="M24" s="35">
        <v>1624</v>
      </c>
      <c r="N24" s="35">
        <v>1662</v>
      </c>
      <c r="O24" s="35">
        <v>2444</v>
      </c>
      <c r="P24" s="35">
        <v>1626</v>
      </c>
      <c r="Q24" s="35">
        <v>1589</v>
      </c>
      <c r="R24" s="35">
        <v>1492</v>
      </c>
      <c r="S24" s="35">
        <v>1632</v>
      </c>
      <c r="T24" s="35">
        <v>1688</v>
      </c>
      <c r="U24" s="35">
        <v>2036</v>
      </c>
      <c r="V24" s="43">
        <v>1901</v>
      </c>
      <c r="W24" s="44">
        <v>2025</v>
      </c>
      <c r="X24" s="44">
        <v>1935</v>
      </c>
      <c r="Y24" s="44">
        <v>1997</v>
      </c>
      <c r="Z24" s="44">
        <v>2029</v>
      </c>
      <c r="AA24" s="44">
        <v>755</v>
      </c>
      <c r="AB24" s="44">
        <v>98</v>
      </c>
    </row>
    <row r="25" spans="2:28">
      <c r="B25" s="41" t="s">
        <v>22</v>
      </c>
      <c r="C25" s="42" t="s">
        <v>262</v>
      </c>
      <c r="D25" s="35">
        <v>6373</v>
      </c>
      <c r="E25" s="35">
        <v>6845</v>
      </c>
      <c r="F25" s="35">
        <v>8500</v>
      </c>
      <c r="G25" s="35">
        <v>9907</v>
      </c>
      <c r="H25" s="35">
        <v>11512</v>
      </c>
      <c r="I25" s="35">
        <v>11821</v>
      </c>
      <c r="J25" s="35">
        <v>11798</v>
      </c>
      <c r="K25" s="35">
        <v>11782</v>
      </c>
      <c r="L25" s="35">
        <v>11805</v>
      </c>
      <c r="M25" s="35">
        <v>11950</v>
      </c>
      <c r="N25" s="35">
        <v>13588</v>
      </c>
      <c r="O25" s="35">
        <v>13002</v>
      </c>
      <c r="P25" s="35">
        <v>3931</v>
      </c>
      <c r="Q25" s="35">
        <v>4497</v>
      </c>
      <c r="R25" s="35">
        <v>4929</v>
      </c>
      <c r="S25" s="35">
        <v>5715</v>
      </c>
      <c r="T25" s="35">
        <v>6148</v>
      </c>
      <c r="U25" s="35">
        <v>6123</v>
      </c>
      <c r="V25" s="43">
        <v>6256</v>
      </c>
      <c r="W25" s="44">
        <v>6424</v>
      </c>
      <c r="X25" s="44">
        <v>6831</v>
      </c>
      <c r="Y25" s="44">
        <v>6307</v>
      </c>
      <c r="Z25" s="44">
        <v>6288</v>
      </c>
      <c r="AA25" s="44">
        <v>2399</v>
      </c>
      <c r="AB25" s="44">
        <v>2777</v>
      </c>
    </row>
    <row r="26" spans="2:28">
      <c r="B26" s="41" t="s">
        <v>23</v>
      </c>
      <c r="C26" s="42" t="s">
        <v>263</v>
      </c>
      <c r="D26" s="170">
        <v>0</v>
      </c>
      <c r="E26" s="170">
        <v>0</v>
      </c>
      <c r="F26" s="170">
        <v>0</v>
      </c>
      <c r="G26" s="170">
        <v>0</v>
      </c>
      <c r="H26" s="170">
        <v>0</v>
      </c>
      <c r="I26" s="170">
        <v>0</v>
      </c>
      <c r="J26" s="170">
        <v>0</v>
      </c>
      <c r="K26" s="170">
        <v>0</v>
      </c>
      <c r="L26" s="170">
        <v>0</v>
      </c>
      <c r="M26" s="170">
        <v>0</v>
      </c>
      <c r="N26" s="170">
        <v>0</v>
      </c>
      <c r="O26" s="170">
        <v>0</v>
      </c>
      <c r="P26" s="170">
        <v>0</v>
      </c>
      <c r="Q26" s="170">
        <v>0</v>
      </c>
      <c r="R26" s="35">
        <v>2</v>
      </c>
      <c r="S26" s="35">
        <v>2</v>
      </c>
      <c r="T26" s="35">
        <v>1</v>
      </c>
      <c r="U26" s="170">
        <v>0</v>
      </c>
      <c r="V26" s="170">
        <v>0</v>
      </c>
      <c r="W26" s="48">
        <v>1</v>
      </c>
      <c r="X26" s="170">
        <v>0</v>
      </c>
      <c r="Y26" s="170">
        <v>0</v>
      </c>
      <c r="Z26" s="170">
        <v>0</v>
      </c>
      <c r="AA26" s="170">
        <v>0</v>
      </c>
      <c r="AB26" s="170">
        <v>0</v>
      </c>
    </row>
    <row r="27" spans="2:28">
      <c r="B27" s="41" t="s">
        <v>24</v>
      </c>
      <c r="C27" s="42" t="s">
        <v>264</v>
      </c>
      <c r="D27" s="170">
        <v>0</v>
      </c>
      <c r="E27" s="170">
        <v>0</v>
      </c>
      <c r="F27" s="170">
        <v>0</v>
      </c>
      <c r="G27" s="170">
        <v>0</v>
      </c>
      <c r="H27" s="170">
        <v>0</v>
      </c>
      <c r="I27" s="170">
        <v>0</v>
      </c>
      <c r="J27" s="35">
        <v>58</v>
      </c>
      <c r="K27" s="35">
        <v>219</v>
      </c>
      <c r="L27" s="35">
        <v>112</v>
      </c>
      <c r="M27" s="35">
        <v>60</v>
      </c>
      <c r="N27" s="35">
        <v>98</v>
      </c>
      <c r="O27" s="35">
        <v>179</v>
      </c>
      <c r="P27" s="35">
        <v>95</v>
      </c>
      <c r="Q27" s="35">
        <v>246</v>
      </c>
      <c r="R27" s="35">
        <v>409</v>
      </c>
      <c r="S27" s="35">
        <v>517</v>
      </c>
      <c r="T27" s="35">
        <v>581</v>
      </c>
      <c r="U27" s="35">
        <v>516</v>
      </c>
      <c r="V27" s="43">
        <v>508</v>
      </c>
      <c r="W27" s="44">
        <v>472</v>
      </c>
      <c r="X27" s="44">
        <v>473</v>
      </c>
      <c r="Y27" s="44">
        <v>435</v>
      </c>
      <c r="Z27" s="44">
        <v>386</v>
      </c>
      <c r="AA27" s="44">
        <v>220</v>
      </c>
      <c r="AB27" s="44">
        <v>279</v>
      </c>
    </row>
    <row r="28" spans="2:28">
      <c r="B28" s="41" t="s">
        <v>28</v>
      </c>
      <c r="C28" s="42" t="s">
        <v>303</v>
      </c>
      <c r="D28" s="35">
        <v>511</v>
      </c>
      <c r="E28" s="35">
        <v>825</v>
      </c>
      <c r="F28" s="35">
        <v>1188</v>
      </c>
      <c r="G28" s="35">
        <v>2034</v>
      </c>
      <c r="H28" s="35">
        <v>1828</v>
      </c>
      <c r="I28" s="35">
        <v>1555</v>
      </c>
      <c r="J28" s="35">
        <v>1219</v>
      </c>
      <c r="K28" s="35">
        <v>2176</v>
      </c>
      <c r="L28" s="35">
        <v>3843</v>
      </c>
      <c r="M28" s="35">
        <v>5751</v>
      </c>
      <c r="N28" s="35">
        <v>7529</v>
      </c>
      <c r="O28" s="35">
        <v>8476</v>
      </c>
      <c r="P28" s="35">
        <v>7327</v>
      </c>
      <c r="Q28" s="35">
        <v>5964</v>
      </c>
      <c r="R28" s="35">
        <v>8519</v>
      </c>
      <c r="S28" s="35">
        <v>13216</v>
      </c>
      <c r="T28" s="35">
        <v>16157</v>
      </c>
      <c r="U28" s="35">
        <v>18578</v>
      </c>
      <c r="V28" s="43">
        <v>21608</v>
      </c>
      <c r="W28" s="44">
        <v>24530</v>
      </c>
      <c r="X28" s="44">
        <v>25731</v>
      </c>
      <c r="Y28" s="44">
        <v>28189</v>
      </c>
      <c r="Z28" s="44">
        <v>32233</v>
      </c>
      <c r="AA28" s="44">
        <v>19826</v>
      </c>
      <c r="AB28" s="44">
        <v>36823</v>
      </c>
    </row>
    <row r="29" spans="2:28">
      <c r="B29" s="41" t="s">
        <v>25</v>
      </c>
      <c r="C29" s="42" t="s">
        <v>265</v>
      </c>
      <c r="D29" s="170">
        <v>0</v>
      </c>
      <c r="E29" s="170">
        <v>0</v>
      </c>
      <c r="F29" s="170">
        <v>0</v>
      </c>
      <c r="G29" s="170">
        <v>0</v>
      </c>
      <c r="H29" s="170">
        <v>0</v>
      </c>
      <c r="I29" s="170">
        <v>0</v>
      </c>
      <c r="J29" s="170">
        <v>0</v>
      </c>
      <c r="K29" s="170">
        <v>0</v>
      </c>
      <c r="L29" s="170">
        <v>0</v>
      </c>
      <c r="M29" s="170">
        <v>0</v>
      </c>
      <c r="N29" s="170">
        <v>0</v>
      </c>
      <c r="O29" s="170">
        <v>0</v>
      </c>
      <c r="P29" s="35">
        <v>13</v>
      </c>
      <c r="Q29" s="35">
        <v>663</v>
      </c>
      <c r="R29" s="35">
        <v>1368</v>
      </c>
      <c r="S29" s="35">
        <v>1595</v>
      </c>
      <c r="T29" s="35">
        <v>1773</v>
      </c>
      <c r="U29" s="35">
        <v>2159</v>
      </c>
      <c r="V29" s="43">
        <v>1747</v>
      </c>
      <c r="W29" s="44">
        <v>1563</v>
      </c>
      <c r="X29" s="44">
        <v>1557</v>
      </c>
      <c r="Y29" s="44">
        <v>1884</v>
      </c>
      <c r="Z29" s="44">
        <v>1639</v>
      </c>
      <c r="AA29" s="44">
        <v>708</v>
      </c>
      <c r="AB29" s="44">
        <v>1165</v>
      </c>
    </row>
    <row r="30" spans="2:28">
      <c r="B30" s="41" t="s">
        <v>26</v>
      </c>
      <c r="C30" s="42" t="s">
        <v>346</v>
      </c>
      <c r="D30" s="170">
        <v>0</v>
      </c>
      <c r="E30" s="170">
        <v>0</v>
      </c>
      <c r="F30" s="170">
        <v>0</v>
      </c>
      <c r="G30" s="170">
        <v>0</v>
      </c>
      <c r="H30" s="35">
        <v>25332</v>
      </c>
      <c r="I30" s="35">
        <v>57110</v>
      </c>
      <c r="J30" s="35">
        <v>43203</v>
      </c>
      <c r="K30" s="35">
        <v>20969</v>
      </c>
      <c r="L30" s="35">
        <v>3027</v>
      </c>
      <c r="M30" s="35">
        <v>580</v>
      </c>
      <c r="N30" s="35">
        <v>104</v>
      </c>
      <c r="O30" s="170">
        <v>0</v>
      </c>
      <c r="P30" s="170">
        <v>0</v>
      </c>
      <c r="Q30" s="170">
        <v>0</v>
      </c>
      <c r="R30" s="170">
        <v>0</v>
      </c>
      <c r="S30" s="170">
        <v>0</v>
      </c>
      <c r="T30" s="170">
        <v>0</v>
      </c>
      <c r="U30" s="170">
        <v>0</v>
      </c>
      <c r="V30" s="170">
        <v>0</v>
      </c>
      <c r="W30" s="170">
        <v>0</v>
      </c>
      <c r="X30" s="170">
        <v>0</v>
      </c>
      <c r="Y30" s="170">
        <v>0</v>
      </c>
      <c r="Z30" s="170">
        <v>0</v>
      </c>
      <c r="AA30" s="170">
        <v>0</v>
      </c>
      <c r="AB30" s="170">
        <v>0</v>
      </c>
    </row>
    <row r="31" spans="2:28">
      <c r="B31" s="208" t="s">
        <v>560</v>
      </c>
      <c r="C31" s="57" t="s">
        <v>561</v>
      </c>
      <c r="D31" s="67">
        <v>38006</v>
      </c>
      <c r="E31" s="67">
        <v>8358</v>
      </c>
      <c r="F31" s="196">
        <v>0</v>
      </c>
      <c r="G31" s="196">
        <v>0</v>
      </c>
      <c r="H31" s="196">
        <v>0</v>
      </c>
      <c r="I31" s="196">
        <v>0</v>
      </c>
      <c r="J31" s="196">
        <v>0</v>
      </c>
      <c r="K31" s="196">
        <v>0</v>
      </c>
      <c r="L31" s="196">
        <v>0</v>
      </c>
      <c r="M31" s="196">
        <v>0</v>
      </c>
      <c r="N31" s="196">
        <v>0</v>
      </c>
      <c r="O31" s="196">
        <v>0</v>
      </c>
      <c r="P31" s="196">
        <v>0</v>
      </c>
      <c r="Q31" s="196">
        <v>0</v>
      </c>
      <c r="R31" s="196">
        <v>0</v>
      </c>
      <c r="S31" s="196">
        <v>0</v>
      </c>
      <c r="T31" s="196">
        <v>0</v>
      </c>
      <c r="U31" s="196">
        <v>0</v>
      </c>
      <c r="V31" s="196">
        <v>0</v>
      </c>
      <c r="W31" s="196">
        <v>0</v>
      </c>
      <c r="X31" s="196">
        <v>0</v>
      </c>
      <c r="Y31" s="196">
        <v>0</v>
      </c>
      <c r="Z31" s="196">
        <v>0</v>
      </c>
      <c r="AA31" s="196">
        <v>0</v>
      </c>
      <c r="AB31" s="196">
        <v>0</v>
      </c>
    </row>
    <row r="32" spans="2:28">
      <c r="B32" s="49"/>
      <c r="C32" s="50"/>
      <c r="H32" s="52"/>
      <c r="I32" s="52"/>
      <c r="J32" s="52"/>
      <c r="K32" s="52"/>
      <c r="L32" s="52"/>
      <c r="M32" s="52"/>
      <c r="N32" s="52"/>
      <c r="O32" s="52"/>
      <c r="P32" s="52"/>
      <c r="Q32" s="52"/>
      <c r="R32" s="52"/>
      <c r="S32" s="52"/>
      <c r="T32" s="52"/>
      <c r="U32" s="52"/>
      <c r="V32" s="52"/>
      <c r="W32" s="52"/>
      <c r="X32" s="52"/>
      <c r="Y32" s="40"/>
      <c r="Z32" s="44"/>
    </row>
    <row r="33" spans="2:29" ht="18.75" customHeight="1">
      <c r="B33" s="296" t="s">
        <v>300</v>
      </c>
      <c r="C33" s="296"/>
      <c r="D33" s="298" t="s">
        <v>301</v>
      </c>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row>
    <row r="34" spans="2:29" ht="15" customHeight="1">
      <c r="B34" s="296"/>
      <c r="C34" s="296"/>
      <c r="D34" s="153">
        <v>1997</v>
      </c>
      <c r="E34" s="153">
        <v>1998</v>
      </c>
      <c r="F34" s="153">
        <v>1999</v>
      </c>
      <c r="G34" s="153">
        <v>2000</v>
      </c>
      <c r="H34" s="153">
        <v>2001</v>
      </c>
      <c r="I34" s="153">
        <v>2002</v>
      </c>
      <c r="J34" s="153">
        <v>2003</v>
      </c>
      <c r="K34" s="153">
        <v>2004</v>
      </c>
      <c r="L34" s="153">
        <v>2005</v>
      </c>
      <c r="M34" s="153">
        <v>2006</v>
      </c>
      <c r="N34" s="153">
        <v>2007</v>
      </c>
      <c r="O34" s="153">
        <v>2008</v>
      </c>
      <c r="P34" s="153">
        <v>2009</v>
      </c>
      <c r="Q34" s="153">
        <v>2010</v>
      </c>
      <c r="R34" s="153">
        <v>2011</v>
      </c>
      <c r="S34" s="153">
        <v>2012</v>
      </c>
      <c r="T34" s="153">
        <v>2013</v>
      </c>
      <c r="U34" s="153">
        <v>2014</v>
      </c>
      <c r="V34" s="153">
        <v>2015</v>
      </c>
      <c r="W34" s="154">
        <v>2016</v>
      </c>
      <c r="X34" s="154">
        <v>2017</v>
      </c>
      <c r="Y34" s="153">
        <v>2018</v>
      </c>
      <c r="Z34" s="153">
        <v>2019</v>
      </c>
      <c r="AA34" s="153">
        <v>2020</v>
      </c>
      <c r="AB34" s="153">
        <v>2021</v>
      </c>
    </row>
    <row r="35" spans="2:29" ht="17.25" customHeight="1">
      <c r="B35" s="295" t="s">
        <v>298</v>
      </c>
      <c r="C35" s="295"/>
      <c r="D35" s="151">
        <f t="shared" ref="D35:X35" si="2">SUM(D36:D58)</f>
        <v>548716</v>
      </c>
      <c r="E35" s="151">
        <f t="shared" si="2"/>
        <v>741501</v>
      </c>
      <c r="F35" s="151">
        <f t="shared" si="2"/>
        <v>1108588</v>
      </c>
      <c r="G35" s="151">
        <f t="shared" si="2"/>
        <v>1762402</v>
      </c>
      <c r="H35" s="151">
        <f t="shared" si="2"/>
        <v>2220330</v>
      </c>
      <c r="I35" s="151">
        <f t="shared" si="2"/>
        <v>1582674</v>
      </c>
      <c r="J35" s="151">
        <f t="shared" si="2"/>
        <v>1022013</v>
      </c>
      <c r="K35" s="151">
        <f t="shared" si="2"/>
        <v>912892</v>
      </c>
      <c r="L35" s="151">
        <f t="shared" si="2"/>
        <v>906623</v>
      </c>
      <c r="M35" s="151">
        <f t="shared" si="2"/>
        <v>910381</v>
      </c>
      <c r="N35" s="151">
        <f t="shared" si="2"/>
        <v>1015403</v>
      </c>
      <c r="O35" s="151">
        <f t="shared" si="2"/>
        <v>948829</v>
      </c>
      <c r="P35" s="151">
        <f t="shared" si="2"/>
        <v>862823</v>
      </c>
      <c r="Q35" s="151">
        <f t="shared" si="2"/>
        <v>1130478</v>
      </c>
      <c r="R35" s="151">
        <f t="shared" si="2"/>
        <v>1315116</v>
      </c>
      <c r="S35" s="151">
        <f t="shared" si="2"/>
        <v>1693133</v>
      </c>
      <c r="T35" s="151">
        <f t="shared" si="2"/>
        <v>1510106</v>
      </c>
      <c r="U35" s="151">
        <f t="shared" si="2"/>
        <v>1478401</v>
      </c>
      <c r="V35" s="151">
        <f t="shared" si="2"/>
        <v>1479109</v>
      </c>
      <c r="W35" s="151">
        <f t="shared" si="2"/>
        <v>1400179</v>
      </c>
      <c r="X35" s="151">
        <f t="shared" si="2"/>
        <v>1385744</v>
      </c>
      <c r="Y35" s="152">
        <f>SUM(Y36:Y58)</f>
        <v>1372420</v>
      </c>
      <c r="Z35" s="152">
        <f>SUM(Z36:Z58)</f>
        <v>1471148</v>
      </c>
      <c r="AA35" s="152">
        <f>SUM(AA36:AA58)</f>
        <v>960095</v>
      </c>
      <c r="AB35" s="152">
        <f>SUM(AB36:AB58)</f>
        <v>910790</v>
      </c>
    </row>
    <row r="36" spans="2:29" ht="14.25" customHeight="1">
      <c r="B36" s="13" t="s">
        <v>6</v>
      </c>
      <c r="C36" s="42" t="s">
        <v>245</v>
      </c>
      <c r="D36" s="35">
        <v>1220</v>
      </c>
      <c r="E36" s="35">
        <v>1279</v>
      </c>
      <c r="F36" s="35">
        <v>1355</v>
      </c>
      <c r="G36" s="35">
        <v>1385</v>
      </c>
      <c r="H36" s="35">
        <v>1542</v>
      </c>
      <c r="I36" s="35">
        <v>1609</v>
      </c>
      <c r="J36" s="35">
        <v>1767</v>
      </c>
      <c r="K36" s="35">
        <v>1550</v>
      </c>
      <c r="L36" s="35">
        <v>1626</v>
      </c>
      <c r="M36" s="35">
        <v>1646</v>
      </c>
      <c r="N36" s="35">
        <v>1851</v>
      </c>
      <c r="O36" s="35">
        <v>2118</v>
      </c>
      <c r="P36" s="35">
        <v>2442</v>
      </c>
      <c r="Q36" s="35">
        <v>3025</v>
      </c>
      <c r="R36" s="35">
        <v>3160</v>
      </c>
      <c r="S36" s="35">
        <v>3537</v>
      </c>
      <c r="T36" s="35">
        <v>3010</v>
      </c>
      <c r="U36" s="35">
        <v>3123</v>
      </c>
      <c r="V36" s="35">
        <v>3259</v>
      </c>
      <c r="W36" s="35">
        <v>3779</v>
      </c>
      <c r="X36" s="54">
        <v>4274</v>
      </c>
      <c r="Y36" s="53">
        <v>3648</v>
      </c>
      <c r="Z36" s="53">
        <v>2888</v>
      </c>
      <c r="AA36" s="53">
        <v>1721</v>
      </c>
      <c r="AB36" s="53">
        <v>1631</v>
      </c>
      <c r="AC36" s="40"/>
    </row>
    <row r="37" spans="2:29">
      <c r="B37" s="13" t="s">
        <v>7</v>
      </c>
      <c r="C37" s="42" t="s">
        <v>246</v>
      </c>
      <c r="D37" s="35">
        <v>483354</v>
      </c>
      <c r="E37" s="35">
        <v>670722</v>
      </c>
      <c r="F37" s="35">
        <v>1024899</v>
      </c>
      <c r="G37" s="35">
        <v>1665532</v>
      </c>
      <c r="H37" s="35">
        <v>2103840</v>
      </c>
      <c r="I37" s="35">
        <v>1438671</v>
      </c>
      <c r="J37" s="35">
        <v>870273</v>
      </c>
      <c r="K37" s="35">
        <v>773792</v>
      </c>
      <c r="L37" s="35">
        <v>766658</v>
      </c>
      <c r="M37" s="35">
        <v>745789</v>
      </c>
      <c r="N37" s="35">
        <v>827948</v>
      </c>
      <c r="O37" s="35">
        <v>773215</v>
      </c>
      <c r="P37" s="35">
        <v>728831</v>
      </c>
      <c r="Q37" s="35">
        <v>994661</v>
      </c>
      <c r="R37" s="35">
        <f>3987+1832+21261+1143100</f>
        <v>1170180</v>
      </c>
      <c r="S37" s="35">
        <f>4055+2081+29786+1493267</f>
        <v>1529189</v>
      </c>
      <c r="T37" s="35">
        <f>3891+1536+40549+1283947</f>
        <v>1329923</v>
      </c>
      <c r="U37" s="35">
        <f>3941+1247+33897+1232884</f>
        <v>1271969</v>
      </c>
      <c r="V37" s="35">
        <f>4173+1144+31009+1203876</f>
        <v>1240202</v>
      </c>
      <c r="W37" s="35">
        <f>4274+800+19802+1106723</f>
        <v>1131599</v>
      </c>
      <c r="X37" s="54">
        <f>4129+438+14965+1073915</f>
        <v>1093447</v>
      </c>
      <c r="Y37" s="53">
        <f>3647+162+11559+1032467</f>
        <v>1047835</v>
      </c>
      <c r="Z37" s="53">
        <v>1123757</v>
      </c>
      <c r="AA37" s="53">
        <v>671858</v>
      </c>
      <c r="AB37" s="53">
        <v>517103</v>
      </c>
    </row>
    <row r="38" spans="2:29">
      <c r="B38" s="13" t="s">
        <v>8</v>
      </c>
      <c r="C38" s="42" t="s">
        <v>247</v>
      </c>
      <c r="D38" s="35">
        <v>7804</v>
      </c>
      <c r="E38" s="35">
        <v>5064</v>
      </c>
      <c r="F38" s="35">
        <v>4013</v>
      </c>
      <c r="G38" s="35">
        <v>4364</v>
      </c>
      <c r="H38" s="35">
        <v>3421</v>
      </c>
      <c r="I38" s="35">
        <v>4050</v>
      </c>
      <c r="J38" s="35">
        <v>5532</v>
      </c>
      <c r="K38" s="35">
        <v>5570</v>
      </c>
      <c r="L38" s="35">
        <v>4447</v>
      </c>
      <c r="M38" s="35">
        <v>3894</v>
      </c>
      <c r="N38" s="35">
        <v>4128</v>
      </c>
      <c r="O38" s="35">
        <v>3821</v>
      </c>
      <c r="P38" s="35">
        <v>3619</v>
      </c>
      <c r="Q38" s="35">
        <v>3588</v>
      </c>
      <c r="R38" s="35">
        <f>396+2625+22</f>
        <v>3043</v>
      </c>
      <c r="S38" s="35">
        <f>511+2836+20</f>
        <v>3367</v>
      </c>
      <c r="T38" s="35">
        <f>567+2681+11</f>
        <v>3259</v>
      </c>
      <c r="U38" s="35">
        <f>387+2698+8</f>
        <v>3093</v>
      </c>
      <c r="V38" s="35">
        <f>342+2843+18</f>
        <v>3203</v>
      </c>
      <c r="W38" s="35">
        <f>293+3735+8+1</f>
        <v>4037</v>
      </c>
      <c r="X38" s="54">
        <f>162+3355+9</f>
        <v>3526</v>
      </c>
      <c r="Y38" s="53">
        <f>118+3774+0+7</f>
        <v>3899</v>
      </c>
      <c r="Z38" s="53">
        <v>3621</v>
      </c>
      <c r="AA38" s="53">
        <v>1866</v>
      </c>
      <c r="AB38" s="53">
        <v>2805</v>
      </c>
    </row>
    <row r="39" spans="2:29">
      <c r="B39" s="13" t="s">
        <v>9</v>
      </c>
      <c r="C39" s="42" t="s">
        <v>248</v>
      </c>
      <c r="D39" s="35">
        <v>849</v>
      </c>
      <c r="E39" s="35">
        <v>696</v>
      </c>
      <c r="F39" s="35">
        <v>774</v>
      </c>
      <c r="G39" s="35">
        <v>996</v>
      </c>
      <c r="H39" s="35">
        <v>1031</v>
      </c>
      <c r="I39" s="35">
        <v>1114</v>
      </c>
      <c r="J39" s="35">
        <v>1064</v>
      </c>
      <c r="K39" s="35">
        <v>1552</v>
      </c>
      <c r="L39" s="35">
        <v>1321</v>
      </c>
      <c r="M39" s="35">
        <v>1776</v>
      </c>
      <c r="N39" s="35">
        <v>1874</v>
      </c>
      <c r="O39" s="35">
        <v>1904</v>
      </c>
      <c r="P39" s="35">
        <v>2499</v>
      </c>
      <c r="Q39" s="35">
        <v>1965</v>
      </c>
      <c r="R39" s="35">
        <v>2887</v>
      </c>
      <c r="S39" s="35">
        <v>3926</v>
      </c>
      <c r="T39" s="35">
        <v>4202</v>
      </c>
      <c r="U39" s="35">
        <v>3867</v>
      </c>
      <c r="V39" s="35">
        <v>3726</v>
      </c>
      <c r="W39" s="35">
        <v>3758</v>
      </c>
      <c r="X39" s="54">
        <v>3493</v>
      </c>
      <c r="Y39" s="53">
        <v>2685</v>
      </c>
      <c r="Z39" s="53">
        <v>3053</v>
      </c>
      <c r="AA39" s="53">
        <v>1244</v>
      </c>
      <c r="AB39" s="53">
        <v>3086</v>
      </c>
    </row>
    <row r="40" spans="2:29">
      <c r="B40" s="13" t="s">
        <v>10</v>
      </c>
      <c r="C40" s="42" t="s">
        <v>249</v>
      </c>
      <c r="D40" s="35">
        <v>10045</v>
      </c>
      <c r="E40" s="35">
        <v>9291</v>
      </c>
      <c r="F40" s="35">
        <v>8304</v>
      </c>
      <c r="G40" s="35">
        <v>8354</v>
      </c>
      <c r="H40" s="35">
        <v>8283</v>
      </c>
      <c r="I40" s="35">
        <v>8641</v>
      </c>
      <c r="J40" s="35">
        <v>9077</v>
      </c>
      <c r="K40" s="35">
        <v>8566</v>
      </c>
      <c r="L40" s="35">
        <v>8561</v>
      </c>
      <c r="M40" s="35">
        <v>8327</v>
      </c>
      <c r="N40" s="35">
        <v>8312</v>
      </c>
      <c r="O40" s="35">
        <v>8538</v>
      </c>
      <c r="P40" s="35">
        <v>7598</v>
      </c>
      <c r="Q40" s="35">
        <v>8694</v>
      </c>
      <c r="R40" s="35">
        <v>10395</v>
      </c>
      <c r="S40" s="35">
        <v>9904</v>
      </c>
      <c r="T40" s="35">
        <v>9478</v>
      </c>
      <c r="U40" s="35">
        <v>10022</v>
      </c>
      <c r="V40" s="35">
        <v>18375</v>
      </c>
      <c r="W40" s="35">
        <v>12187</v>
      </c>
      <c r="X40" s="54">
        <v>8116</v>
      </c>
      <c r="Y40" s="53">
        <v>7446</v>
      </c>
      <c r="Z40" s="53">
        <v>6249</v>
      </c>
      <c r="AA40" s="53">
        <v>3410</v>
      </c>
      <c r="AB40" s="53">
        <v>8379</v>
      </c>
    </row>
    <row r="41" spans="2:29">
      <c r="B41" s="13" t="s">
        <v>11</v>
      </c>
      <c r="C41" s="42" t="s">
        <v>250</v>
      </c>
      <c r="D41" s="35">
        <v>469</v>
      </c>
      <c r="E41" s="35">
        <v>520</v>
      </c>
      <c r="F41" s="35">
        <v>548</v>
      </c>
      <c r="G41" s="35">
        <v>529</v>
      </c>
      <c r="H41" s="35">
        <v>594</v>
      </c>
      <c r="I41" s="35">
        <v>632</v>
      </c>
      <c r="J41" s="35">
        <v>681</v>
      </c>
      <c r="K41" s="35">
        <v>873</v>
      </c>
      <c r="L41" s="35">
        <v>921</v>
      </c>
      <c r="M41" s="35">
        <v>1009</v>
      </c>
      <c r="N41" s="35">
        <v>921</v>
      </c>
      <c r="O41" s="35">
        <v>1054</v>
      </c>
      <c r="P41" s="35">
        <v>953</v>
      </c>
      <c r="Q41" s="35">
        <v>929</v>
      </c>
      <c r="R41" s="35">
        <v>1159</v>
      </c>
      <c r="S41" s="35">
        <v>1100</v>
      </c>
      <c r="T41" s="35">
        <v>1135</v>
      </c>
      <c r="U41" s="35">
        <v>1235</v>
      </c>
      <c r="V41" s="35">
        <v>1277</v>
      </c>
      <c r="W41" s="35">
        <v>1285</v>
      </c>
      <c r="X41" s="54">
        <v>1187</v>
      </c>
      <c r="Y41" s="53">
        <v>1262</v>
      </c>
      <c r="Z41" s="53">
        <v>1183</v>
      </c>
      <c r="AA41" s="53">
        <v>221</v>
      </c>
      <c r="AB41" s="53">
        <v>430</v>
      </c>
    </row>
    <row r="42" spans="2:29">
      <c r="B42" s="13" t="s">
        <v>12</v>
      </c>
      <c r="C42" s="42" t="s">
        <v>347</v>
      </c>
      <c r="D42" s="35">
        <v>27962</v>
      </c>
      <c r="E42" s="35">
        <v>37767</v>
      </c>
      <c r="F42" s="35">
        <v>50944</v>
      </c>
      <c r="G42" s="35">
        <v>60465</v>
      </c>
      <c r="H42" s="35">
        <v>69512</v>
      </c>
      <c r="I42" s="35">
        <v>73298</v>
      </c>
      <c r="J42" s="35">
        <v>83158</v>
      </c>
      <c r="K42" s="35">
        <v>86945</v>
      </c>
      <c r="L42" s="35">
        <v>94592</v>
      </c>
      <c r="M42" s="35">
        <v>119294</v>
      </c>
      <c r="N42" s="35">
        <v>138136</v>
      </c>
      <c r="O42" s="35">
        <v>124814</v>
      </c>
      <c r="P42" s="35">
        <v>89692</v>
      </c>
      <c r="Q42" s="35">
        <v>90431</v>
      </c>
      <c r="R42" s="35">
        <v>93310</v>
      </c>
      <c r="S42" s="35">
        <v>104202</v>
      </c>
      <c r="T42" s="35">
        <v>118507</v>
      </c>
      <c r="U42" s="35">
        <v>139730</v>
      </c>
      <c r="V42" s="35">
        <v>158905</v>
      </c>
      <c r="W42" s="35">
        <v>189156</v>
      </c>
      <c r="X42" s="35">
        <v>216120</v>
      </c>
      <c r="Y42" s="53">
        <v>247581</v>
      </c>
      <c r="Z42" s="53">
        <v>266357</v>
      </c>
      <c r="AA42" s="53">
        <v>246993</v>
      </c>
      <c r="AB42" s="53">
        <v>314215</v>
      </c>
    </row>
    <row r="43" spans="2:29" s="61" customFormat="1">
      <c r="B43" s="13" t="s">
        <v>5</v>
      </c>
      <c r="C43" s="42" t="s">
        <v>254</v>
      </c>
      <c r="D43" s="35">
        <v>329</v>
      </c>
      <c r="E43" s="35">
        <v>372</v>
      </c>
      <c r="F43" s="35">
        <v>390</v>
      </c>
      <c r="G43" s="35">
        <v>630</v>
      </c>
      <c r="H43" s="35">
        <v>589</v>
      </c>
      <c r="I43" s="35">
        <v>673</v>
      </c>
      <c r="J43" s="35">
        <v>532</v>
      </c>
      <c r="K43" s="35">
        <v>778</v>
      </c>
      <c r="L43" s="35">
        <v>804</v>
      </c>
      <c r="M43" s="35">
        <v>847</v>
      </c>
      <c r="N43" s="35">
        <v>821</v>
      </c>
      <c r="O43" s="35">
        <v>954</v>
      </c>
      <c r="P43" s="35">
        <v>813</v>
      </c>
      <c r="Q43" s="35">
        <v>858</v>
      </c>
      <c r="R43" s="35">
        <v>799</v>
      </c>
      <c r="S43" s="35">
        <v>762</v>
      </c>
      <c r="T43" s="35">
        <v>808</v>
      </c>
      <c r="U43" s="35">
        <v>784</v>
      </c>
      <c r="V43" s="35">
        <v>762</v>
      </c>
      <c r="W43" s="90">
        <v>680</v>
      </c>
      <c r="X43" s="44">
        <v>820</v>
      </c>
      <c r="Y43" s="53">
        <v>702</v>
      </c>
      <c r="Z43" s="53">
        <v>710</v>
      </c>
      <c r="AA43" s="53">
        <v>438</v>
      </c>
      <c r="AB43" s="53">
        <v>439</v>
      </c>
    </row>
    <row r="44" spans="2:29">
      <c r="B44" s="13" t="s">
        <v>13</v>
      </c>
      <c r="C44" s="42" t="s">
        <v>255</v>
      </c>
      <c r="D44" s="43">
        <v>4765</v>
      </c>
      <c r="E44" s="43">
        <v>4478</v>
      </c>
      <c r="F44" s="43">
        <v>4257</v>
      </c>
      <c r="G44" s="43">
        <v>4852</v>
      </c>
      <c r="H44" s="43">
        <v>4920</v>
      </c>
      <c r="I44" s="43">
        <v>4813</v>
      </c>
      <c r="J44" s="43">
        <v>4592</v>
      </c>
      <c r="K44" s="43">
        <v>5077</v>
      </c>
      <c r="L44" s="43">
        <v>5564</v>
      </c>
      <c r="M44" s="43">
        <v>5823</v>
      </c>
      <c r="N44" s="43">
        <v>6455</v>
      </c>
      <c r="O44" s="43">
        <v>6661</v>
      </c>
      <c r="P44" s="43">
        <v>6020</v>
      </c>
      <c r="Q44" s="43">
        <v>6799</v>
      </c>
      <c r="R44" s="43">
        <v>7160</v>
      </c>
      <c r="S44" s="43">
        <v>7434</v>
      </c>
      <c r="T44" s="43">
        <v>7115</v>
      </c>
      <c r="U44" s="43">
        <v>8198</v>
      </c>
      <c r="V44" s="43">
        <v>9495</v>
      </c>
      <c r="W44" s="43">
        <v>9621</v>
      </c>
      <c r="X44" s="54">
        <v>9351</v>
      </c>
      <c r="Y44" s="53">
        <v>9851</v>
      </c>
      <c r="Z44" s="53">
        <v>11119</v>
      </c>
      <c r="AA44" s="53">
        <v>2874</v>
      </c>
      <c r="AB44" s="53">
        <v>11090</v>
      </c>
    </row>
    <row r="45" spans="2:29">
      <c r="B45" s="13" t="s">
        <v>14</v>
      </c>
      <c r="C45" s="42" t="s">
        <v>307</v>
      </c>
      <c r="D45" s="35">
        <v>653</v>
      </c>
      <c r="E45" s="35">
        <v>704</v>
      </c>
      <c r="F45" s="35">
        <v>1101</v>
      </c>
      <c r="G45" s="35">
        <v>1234</v>
      </c>
      <c r="H45" s="35">
        <v>1305</v>
      </c>
      <c r="I45" s="35">
        <v>2312</v>
      </c>
      <c r="J45" s="35">
        <v>2783</v>
      </c>
      <c r="K45" s="35">
        <v>3657</v>
      </c>
      <c r="L45" s="35">
        <v>4192</v>
      </c>
      <c r="M45" s="35">
        <v>3498</v>
      </c>
      <c r="N45" s="35">
        <v>4381</v>
      </c>
      <c r="O45" s="35">
        <v>3509</v>
      </c>
      <c r="P45" s="35">
        <v>2971</v>
      </c>
      <c r="Q45" s="35">
        <v>2749</v>
      </c>
      <c r="R45" s="35">
        <v>1601</v>
      </c>
      <c r="S45" s="35">
        <v>1572</v>
      </c>
      <c r="T45" s="35">
        <v>1443</v>
      </c>
      <c r="U45" s="35">
        <v>2101</v>
      </c>
      <c r="V45" s="35">
        <v>1676</v>
      </c>
      <c r="W45" s="35">
        <v>2232</v>
      </c>
      <c r="X45" s="54">
        <v>2014</v>
      </c>
      <c r="Y45" s="53">
        <v>1392</v>
      </c>
      <c r="Z45" s="53">
        <v>2027</v>
      </c>
      <c r="AA45" s="53">
        <v>1235</v>
      </c>
      <c r="AB45" s="53">
        <v>1643</v>
      </c>
    </row>
    <row r="46" spans="2:29">
      <c r="B46" s="13" t="s">
        <v>15</v>
      </c>
      <c r="C46" s="42" t="s">
        <v>256</v>
      </c>
      <c r="D46" s="35">
        <v>5595</v>
      </c>
      <c r="E46" s="35">
        <v>4637</v>
      </c>
      <c r="F46" s="35">
        <v>4639</v>
      </c>
      <c r="G46" s="35">
        <v>5262</v>
      </c>
      <c r="H46" s="35">
        <v>4980</v>
      </c>
      <c r="I46" s="35">
        <v>4835</v>
      </c>
      <c r="J46" s="35">
        <v>4844</v>
      </c>
      <c r="K46" s="35">
        <v>5322</v>
      </c>
      <c r="L46" s="35">
        <v>5140</v>
      </c>
      <c r="M46" s="35">
        <v>5335</v>
      </c>
      <c r="N46" s="35">
        <v>6048</v>
      </c>
      <c r="O46" s="35">
        <v>5894</v>
      </c>
      <c r="P46" s="35">
        <v>4374</v>
      </c>
      <c r="Q46" s="35">
        <v>4724</v>
      </c>
      <c r="R46" s="35">
        <v>7575</v>
      </c>
      <c r="S46" s="35">
        <v>9227</v>
      </c>
      <c r="T46" s="35">
        <v>9402</v>
      </c>
      <c r="U46" s="35">
        <v>9923</v>
      </c>
      <c r="V46" s="35">
        <v>10772</v>
      </c>
      <c r="W46" s="35">
        <v>11029</v>
      </c>
      <c r="X46" s="54">
        <v>11127</v>
      </c>
      <c r="Y46" s="53">
        <v>10855</v>
      </c>
      <c r="Z46" s="53">
        <v>11116</v>
      </c>
      <c r="AA46" s="53">
        <v>5166</v>
      </c>
      <c r="AB46" s="53">
        <v>6494</v>
      </c>
    </row>
    <row r="47" spans="2:29">
      <c r="B47" s="13" t="s">
        <v>16</v>
      </c>
      <c r="C47" s="42" t="s">
        <v>308</v>
      </c>
      <c r="D47" s="35">
        <v>140</v>
      </c>
      <c r="E47" s="35">
        <v>179</v>
      </c>
      <c r="F47" s="35">
        <v>213</v>
      </c>
      <c r="G47" s="35">
        <v>200</v>
      </c>
      <c r="H47" s="35">
        <v>194</v>
      </c>
      <c r="I47" s="35">
        <v>194</v>
      </c>
      <c r="J47" s="35">
        <v>212</v>
      </c>
      <c r="K47" s="35">
        <v>206</v>
      </c>
      <c r="L47" s="35">
        <v>216</v>
      </c>
      <c r="M47" s="35">
        <v>249</v>
      </c>
      <c r="N47" s="35">
        <v>314</v>
      </c>
      <c r="O47" s="35">
        <v>266</v>
      </c>
      <c r="P47" s="35">
        <v>239</v>
      </c>
      <c r="Q47" s="35">
        <v>296</v>
      </c>
      <c r="R47" s="35">
        <v>364</v>
      </c>
      <c r="S47" s="35">
        <v>469</v>
      </c>
      <c r="T47" s="35">
        <v>444</v>
      </c>
      <c r="U47" s="35">
        <v>368</v>
      </c>
      <c r="V47" s="35">
        <v>342</v>
      </c>
      <c r="W47" s="35">
        <v>311</v>
      </c>
      <c r="X47" s="54">
        <v>232</v>
      </c>
      <c r="Y47" s="53">
        <v>231</v>
      </c>
      <c r="Z47" s="53">
        <v>262</v>
      </c>
      <c r="AA47" s="53">
        <v>181</v>
      </c>
      <c r="AB47" s="53">
        <v>266</v>
      </c>
    </row>
    <row r="48" spans="2:29">
      <c r="B48" s="13" t="s">
        <v>17</v>
      </c>
      <c r="C48" s="42" t="s">
        <v>257</v>
      </c>
      <c r="D48" s="170">
        <v>0</v>
      </c>
      <c r="E48" s="35">
        <v>1</v>
      </c>
      <c r="F48" s="35">
        <v>2</v>
      </c>
      <c r="G48" s="170">
        <v>0</v>
      </c>
      <c r="H48" s="170">
        <v>0</v>
      </c>
      <c r="I48" s="170">
        <v>0</v>
      </c>
      <c r="J48" s="170">
        <v>0</v>
      </c>
      <c r="K48" s="170">
        <v>0</v>
      </c>
      <c r="L48" s="170">
        <v>0</v>
      </c>
      <c r="M48" s="170">
        <v>0</v>
      </c>
      <c r="N48" s="170">
        <v>0</v>
      </c>
      <c r="O48" s="170">
        <v>0</v>
      </c>
      <c r="P48" s="170">
        <v>0</v>
      </c>
      <c r="Q48" s="35">
        <v>2</v>
      </c>
      <c r="R48" s="170">
        <v>0</v>
      </c>
      <c r="S48" s="35">
        <v>1</v>
      </c>
      <c r="T48" s="35">
        <v>1</v>
      </c>
      <c r="U48" s="170">
        <v>0</v>
      </c>
      <c r="V48" s="170">
        <v>0</v>
      </c>
      <c r="W48" s="170">
        <v>0</v>
      </c>
      <c r="X48" s="170">
        <v>0</v>
      </c>
      <c r="Y48" s="170">
        <v>0</v>
      </c>
      <c r="Z48" s="170">
        <v>0</v>
      </c>
      <c r="AA48" s="170">
        <v>0</v>
      </c>
      <c r="AB48" s="170">
        <v>0</v>
      </c>
    </row>
    <row r="49" spans="2:28">
      <c r="B49" s="13" t="s">
        <v>18</v>
      </c>
      <c r="C49" s="42" t="s">
        <v>258</v>
      </c>
      <c r="D49" s="35">
        <v>6</v>
      </c>
      <c r="E49" s="35">
        <v>2</v>
      </c>
      <c r="F49" s="35">
        <v>7</v>
      </c>
      <c r="G49" s="35">
        <v>3</v>
      </c>
      <c r="H49" s="35">
        <v>5</v>
      </c>
      <c r="I49" s="35">
        <v>4</v>
      </c>
      <c r="J49" s="35">
        <v>7</v>
      </c>
      <c r="K49" s="35">
        <v>14</v>
      </c>
      <c r="L49" s="35">
        <v>3</v>
      </c>
      <c r="M49" s="35">
        <v>5</v>
      </c>
      <c r="N49" s="35">
        <v>2</v>
      </c>
      <c r="O49" s="35">
        <v>2</v>
      </c>
      <c r="P49" s="35">
        <v>4</v>
      </c>
      <c r="Q49" s="35">
        <v>5</v>
      </c>
      <c r="R49" s="35">
        <v>7</v>
      </c>
      <c r="S49" s="35">
        <v>1</v>
      </c>
      <c r="T49" s="35">
        <v>3</v>
      </c>
      <c r="U49" s="35">
        <v>2</v>
      </c>
      <c r="V49" s="35">
        <v>4</v>
      </c>
      <c r="W49" s="35">
        <v>6</v>
      </c>
      <c r="X49" s="54">
        <v>3</v>
      </c>
      <c r="Y49" s="170">
        <v>0</v>
      </c>
      <c r="Z49" s="170">
        <v>0</v>
      </c>
      <c r="AA49" s="170">
        <v>1</v>
      </c>
      <c r="AB49" s="170">
        <v>1</v>
      </c>
    </row>
    <row r="50" spans="2:28">
      <c r="B50" s="13" t="s">
        <v>19</v>
      </c>
      <c r="C50" s="42" t="s">
        <v>259</v>
      </c>
      <c r="D50" s="35">
        <v>142</v>
      </c>
      <c r="E50" s="35">
        <v>158</v>
      </c>
      <c r="F50" s="35">
        <v>353</v>
      </c>
      <c r="G50" s="35">
        <v>381</v>
      </c>
      <c r="H50" s="35">
        <v>390</v>
      </c>
      <c r="I50" s="35">
        <v>445</v>
      </c>
      <c r="J50" s="35">
        <v>681</v>
      </c>
      <c r="K50" s="35">
        <v>806</v>
      </c>
      <c r="L50" s="35">
        <v>1077</v>
      </c>
      <c r="M50" s="35">
        <v>983</v>
      </c>
      <c r="N50" s="35">
        <v>1073</v>
      </c>
      <c r="O50" s="35">
        <v>1254</v>
      </c>
      <c r="P50" s="35">
        <v>1110</v>
      </c>
      <c r="Q50" s="35">
        <v>1098</v>
      </c>
      <c r="R50" s="35">
        <v>884</v>
      </c>
      <c r="S50" s="35">
        <v>1003</v>
      </c>
      <c r="T50" s="35">
        <v>1168</v>
      </c>
      <c r="U50" s="35">
        <v>1319</v>
      </c>
      <c r="V50" s="35">
        <v>1370</v>
      </c>
      <c r="W50" s="35">
        <v>1531</v>
      </c>
      <c r="X50" s="54">
        <v>1512</v>
      </c>
      <c r="Y50" s="53">
        <v>1681</v>
      </c>
      <c r="Z50" s="53">
        <v>1875</v>
      </c>
      <c r="AA50" s="53">
        <v>801</v>
      </c>
      <c r="AB50" s="53">
        <v>1851</v>
      </c>
    </row>
    <row r="51" spans="2:28">
      <c r="B51" s="13" t="s">
        <v>20</v>
      </c>
      <c r="C51" s="42" t="s">
        <v>260</v>
      </c>
      <c r="D51" s="35">
        <v>4431</v>
      </c>
      <c r="E51" s="35">
        <v>4416</v>
      </c>
      <c r="F51" s="35">
        <v>5142</v>
      </c>
      <c r="G51" s="35">
        <v>5683</v>
      </c>
      <c r="H51" s="35">
        <v>5602</v>
      </c>
      <c r="I51" s="35">
        <v>5806</v>
      </c>
      <c r="J51" s="35">
        <v>6293</v>
      </c>
      <c r="K51" s="35">
        <v>4261</v>
      </c>
      <c r="L51" s="35">
        <v>4751</v>
      </c>
      <c r="M51" s="35">
        <v>4858</v>
      </c>
      <c r="N51" s="35">
        <v>5021</v>
      </c>
      <c r="O51" s="35">
        <v>5723</v>
      </c>
      <c r="P51" s="35">
        <v>4529</v>
      </c>
      <c r="Q51" s="35">
        <v>4349</v>
      </c>
      <c r="R51" s="35">
        <v>3571</v>
      </c>
      <c r="S51" s="35">
        <v>3622</v>
      </c>
      <c r="T51" s="35">
        <v>3509</v>
      </c>
      <c r="U51" s="35">
        <v>3497</v>
      </c>
      <c r="V51" s="35">
        <v>3762</v>
      </c>
      <c r="W51" s="35">
        <v>4166</v>
      </c>
      <c r="X51" s="54">
        <v>4317</v>
      </c>
      <c r="Y51" s="53">
        <v>4452</v>
      </c>
      <c r="Z51" s="53">
        <v>4221</v>
      </c>
      <c r="AA51" s="53">
        <v>2030</v>
      </c>
      <c r="AB51" s="53">
        <v>3947</v>
      </c>
    </row>
    <row r="52" spans="2:28">
      <c r="B52" s="13" t="s">
        <v>21</v>
      </c>
      <c r="C52" s="42" t="s">
        <v>261</v>
      </c>
      <c r="D52" s="35">
        <v>76</v>
      </c>
      <c r="E52" s="35">
        <v>102</v>
      </c>
      <c r="F52" s="35">
        <v>97</v>
      </c>
      <c r="G52" s="35">
        <v>139</v>
      </c>
      <c r="H52" s="35">
        <v>143</v>
      </c>
      <c r="I52" s="35">
        <v>103</v>
      </c>
      <c r="J52" s="35">
        <v>115</v>
      </c>
      <c r="K52" s="35">
        <v>142</v>
      </c>
      <c r="L52" s="35">
        <v>127</v>
      </c>
      <c r="M52" s="35">
        <v>121</v>
      </c>
      <c r="N52" s="35">
        <v>148</v>
      </c>
      <c r="O52" s="35">
        <v>134</v>
      </c>
      <c r="P52" s="35">
        <v>117</v>
      </c>
      <c r="Q52" s="35">
        <v>150</v>
      </c>
      <c r="R52" s="35">
        <v>149</v>
      </c>
      <c r="S52" s="35">
        <v>113</v>
      </c>
      <c r="T52" s="35">
        <v>133</v>
      </c>
      <c r="U52" s="35">
        <v>124</v>
      </c>
      <c r="V52" s="35">
        <v>160</v>
      </c>
      <c r="W52" s="35">
        <v>154</v>
      </c>
      <c r="X52" s="54">
        <v>158</v>
      </c>
      <c r="Y52" s="53">
        <v>169</v>
      </c>
      <c r="Z52" s="53">
        <v>165</v>
      </c>
      <c r="AA52" s="53">
        <v>89</v>
      </c>
      <c r="AB52" s="53">
        <v>10</v>
      </c>
    </row>
    <row r="53" spans="2:28">
      <c r="B53" s="13" t="s">
        <v>22</v>
      </c>
      <c r="C53" s="42" t="s">
        <v>262</v>
      </c>
      <c r="D53" s="35">
        <v>609</v>
      </c>
      <c r="E53" s="35">
        <v>621</v>
      </c>
      <c r="F53" s="35">
        <v>813</v>
      </c>
      <c r="G53" s="35">
        <v>971</v>
      </c>
      <c r="H53" s="35">
        <v>1013</v>
      </c>
      <c r="I53" s="35">
        <v>1333</v>
      </c>
      <c r="J53" s="35">
        <v>1401</v>
      </c>
      <c r="K53" s="35">
        <v>1425</v>
      </c>
      <c r="L53" s="35">
        <v>1539</v>
      </c>
      <c r="M53" s="35">
        <v>1510</v>
      </c>
      <c r="N53" s="35">
        <v>1336</v>
      </c>
      <c r="O53" s="35">
        <v>1359</v>
      </c>
      <c r="P53" s="35">
        <v>393</v>
      </c>
      <c r="Q53" s="35">
        <v>515</v>
      </c>
      <c r="R53" s="35">
        <v>447</v>
      </c>
      <c r="S53" s="35">
        <v>513</v>
      </c>
      <c r="T53" s="35">
        <v>457</v>
      </c>
      <c r="U53" s="35">
        <v>441</v>
      </c>
      <c r="V53" s="35">
        <v>444</v>
      </c>
      <c r="W53" s="35">
        <v>522</v>
      </c>
      <c r="X53" s="54">
        <v>555</v>
      </c>
      <c r="Y53" s="53">
        <v>539</v>
      </c>
      <c r="Z53" s="53">
        <v>469</v>
      </c>
      <c r="AA53" s="53">
        <v>200</v>
      </c>
      <c r="AB53" s="53">
        <v>314</v>
      </c>
    </row>
    <row r="54" spans="2:28">
      <c r="B54" s="13" t="s">
        <v>23</v>
      </c>
      <c r="C54" s="42" t="s">
        <v>263</v>
      </c>
      <c r="D54" s="170">
        <v>0</v>
      </c>
      <c r="E54" s="170">
        <v>0</v>
      </c>
      <c r="F54" s="170">
        <v>0</v>
      </c>
      <c r="G54" s="170">
        <v>0</v>
      </c>
      <c r="H54" s="170">
        <v>0</v>
      </c>
      <c r="I54" s="170">
        <v>0</v>
      </c>
      <c r="J54" s="170">
        <v>0</v>
      </c>
      <c r="K54" s="170">
        <v>0</v>
      </c>
      <c r="L54" s="170">
        <v>0</v>
      </c>
      <c r="M54" s="170">
        <v>0</v>
      </c>
      <c r="N54" s="170">
        <v>0</v>
      </c>
      <c r="O54" s="170">
        <v>0</v>
      </c>
      <c r="P54" s="170">
        <v>0</v>
      </c>
      <c r="Q54" s="170">
        <v>0</v>
      </c>
      <c r="R54" s="170">
        <v>0</v>
      </c>
      <c r="S54" s="170">
        <v>0</v>
      </c>
      <c r="T54" s="170">
        <v>0</v>
      </c>
      <c r="U54" s="170">
        <v>0</v>
      </c>
      <c r="V54" s="170">
        <v>0</v>
      </c>
      <c r="W54" s="170">
        <v>0</v>
      </c>
      <c r="X54" s="170">
        <v>0</v>
      </c>
      <c r="Y54" s="170">
        <v>0</v>
      </c>
      <c r="Z54" s="170">
        <v>0</v>
      </c>
      <c r="AA54" s="170">
        <v>0</v>
      </c>
      <c r="AB54" s="170">
        <v>0</v>
      </c>
    </row>
    <row r="55" spans="2:28">
      <c r="B55" s="13" t="s">
        <v>24</v>
      </c>
      <c r="C55" s="42" t="s">
        <v>264</v>
      </c>
      <c r="D55" s="170">
        <v>0</v>
      </c>
      <c r="E55" s="170">
        <v>0</v>
      </c>
      <c r="F55" s="170">
        <v>0</v>
      </c>
      <c r="G55" s="170">
        <v>0</v>
      </c>
      <c r="H55" s="170">
        <v>0</v>
      </c>
      <c r="I55" s="170">
        <v>0</v>
      </c>
      <c r="J55" s="170">
        <v>0</v>
      </c>
      <c r="K55" s="170">
        <v>0</v>
      </c>
      <c r="L55" s="170">
        <v>0</v>
      </c>
      <c r="M55" s="35">
        <v>4</v>
      </c>
      <c r="N55" s="35">
        <v>9</v>
      </c>
      <c r="O55" s="35">
        <v>23</v>
      </c>
      <c r="P55" s="35">
        <v>4</v>
      </c>
      <c r="Q55" s="35">
        <v>13</v>
      </c>
      <c r="R55" s="35">
        <v>11</v>
      </c>
      <c r="S55" s="35">
        <v>14</v>
      </c>
      <c r="T55" s="35">
        <v>36</v>
      </c>
      <c r="U55" s="35">
        <v>25</v>
      </c>
      <c r="V55" s="35">
        <v>36</v>
      </c>
      <c r="W55" s="35">
        <v>51</v>
      </c>
      <c r="X55" s="54">
        <v>93</v>
      </c>
      <c r="Y55" s="53">
        <v>82</v>
      </c>
      <c r="Z55" s="53">
        <v>61</v>
      </c>
      <c r="AA55" s="53">
        <v>44</v>
      </c>
      <c r="AB55" s="53">
        <v>45</v>
      </c>
    </row>
    <row r="56" spans="2:28">
      <c r="B56" s="13" t="s">
        <v>28</v>
      </c>
      <c r="C56" s="42" t="s">
        <v>303</v>
      </c>
      <c r="D56" s="35">
        <v>267</v>
      </c>
      <c r="E56" s="35">
        <v>492</v>
      </c>
      <c r="F56" s="35">
        <v>737</v>
      </c>
      <c r="G56" s="35">
        <v>1422</v>
      </c>
      <c r="H56" s="35">
        <v>1240</v>
      </c>
      <c r="I56" s="35">
        <v>1100</v>
      </c>
      <c r="J56" s="35">
        <v>689</v>
      </c>
      <c r="K56" s="35">
        <v>1495</v>
      </c>
      <c r="L56" s="35">
        <v>3079</v>
      </c>
      <c r="M56" s="35">
        <v>4881</v>
      </c>
      <c r="N56" s="35">
        <v>6530</v>
      </c>
      <c r="O56" s="35">
        <v>7586</v>
      </c>
      <c r="P56" s="35">
        <v>6614</v>
      </c>
      <c r="Q56" s="35">
        <v>5449</v>
      </c>
      <c r="R56" s="35">
        <v>8049</v>
      </c>
      <c r="S56" s="35">
        <v>12619</v>
      </c>
      <c r="T56" s="35">
        <v>15428</v>
      </c>
      <c r="U56" s="35">
        <v>17834</v>
      </c>
      <c r="V56" s="35">
        <v>20713</v>
      </c>
      <c r="W56" s="35">
        <v>23509</v>
      </c>
      <c r="X56" s="54">
        <v>24806</v>
      </c>
      <c r="Y56" s="53">
        <v>27374</v>
      </c>
      <c r="Z56" s="53">
        <v>31439</v>
      </c>
      <c r="AA56" s="53">
        <v>19425</v>
      </c>
      <c r="AB56" s="53">
        <v>36394</v>
      </c>
    </row>
    <row r="57" spans="2:28">
      <c r="B57" s="13" t="s">
        <v>25</v>
      </c>
      <c r="C57" s="42" t="s">
        <v>265</v>
      </c>
      <c r="D57" s="170">
        <v>0</v>
      </c>
      <c r="E57" s="170">
        <v>0</v>
      </c>
      <c r="F57" s="170">
        <v>0</v>
      </c>
      <c r="G57" s="170">
        <v>0</v>
      </c>
      <c r="H57" s="170">
        <v>0</v>
      </c>
      <c r="I57" s="170">
        <v>0</v>
      </c>
      <c r="J57" s="170">
        <v>0</v>
      </c>
      <c r="K57" s="170">
        <v>0</v>
      </c>
      <c r="L57" s="170">
        <v>0</v>
      </c>
      <c r="M57" s="170">
        <v>0</v>
      </c>
      <c r="N57" s="170">
        <v>0</v>
      </c>
      <c r="O57" s="170">
        <v>0</v>
      </c>
      <c r="P57" s="35">
        <v>1</v>
      </c>
      <c r="Q57" s="35">
        <v>178</v>
      </c>
      <c r="R57" s="35">
        <v>365</v>
      </c>
      <c r="S57" s="35">
        <v>558</v>
      </c>
      <c r="T57" s="35">
        <v>645</v>
      </c>
      <c r="U57" s="35">
        <v>746</v>
      </c>
      <c r="V57" s="35">
        <v>626</v>
      </c>
      <c r="W57" s="35">
        <v>566</v>
      </c>
      <c r="X57" s="54">
        <v>593</v>
      </c>
      <c r="Y57" s="53">
        <v>736</v>
      </c>
      <c r="Z57" s="53">
        <v>576</v>
      </c>
      <c r="AA57" s="53">
        <v>298</v>
      </c>
      <c r="AB57" s="53">
        <v>647</v>
      </c>
    </row>
    <row r="58" spans="2:28">
      <c r="B58" s="20" t="s">
        <v>26</v>
      </c>
      <c r="C58" s="55" t="s">
        <v>266</v>
      </c>
      <c r="D58" s="56" t="s">
        <v>2</v>
      </c>
      <c r="E58" s="196">
        <v>0</v>
      </c>
      <c r="F58" s="196">
        <v>0</v>
      </c>
      <c r="G58" s="196">
        <v>0</v>
      </c>
      <c r="H58" s="56">
        <v>11726</v>
      </c>
      <c r="I58" s="56">
        <v>33041</v>
      </c>
      <c r="J58" s="56">
        <v>28312</v>
      </c>
      <c r="K58" s="56">
        <v>10861</v>
      </c>
      <c r="L58" s="56">
        <v>2005</v>
      </c>
      <c r="M58" s="56">
        <v>532</v>
      </c>
      <c r="N58" s="56">
        <v>95</v>
      </c>
      <c r="O58" s="196">
        <v>0</v>
      </c>
      <c r="P58" s="196">
        <v>0</v>
      </c>
      <c r="Q58" s="196">
        <v>0</v>
      </c>
      <c r="R58" s="196">
        <v>0</v>
      </c>
      <c r="S58" s="196">
        <v>0</v>
      </c>
      <c r="T58" s="196">
        <v>0</v>
      </c>
      <c r="U58" s="196">
        <v>0</v>
      </c>
      <c r="V58" s="196">
        <v>0</v>
      </c>
      <c r="W58" s="196">
        <v>0</v>
      </c>
      <c r="X58" s="196">
        <v>0</v>
      </c>
      <c r="Y58" s="196">
        <v>0</v>
      </c>
      <c r="Z58" s="196">
        <v>0</v>
      </c>
      <c r="AA58" s="196">
        <v>0</v>
      </c>
      <c r="AB58" s="196">
        <v>0</v>
      </c>
    </row>
    <row r="59" spans="2:28" s="24" customFormat="1" ht="104.25" customHeight="1">
      <c r="B59" s="299" t="s">
        <v>345</v>
      </c>
      <c r="C59" s="299"/>
      <c r="D59" s="76"/>
      <c r="E59" s="76"/>
      <c r="F59" s="76"/>
      <c r="G59" s="76"/>
      <c r="H59" s="76"/>
      <c r="I59" s="76"/>
      <c r="J59" s="76"/>
      <c r="K59" s="76"/>
      <c r="L59" s="76"/>
      <c r="M59" s="76"/>
      <c r="N59" s="76"/>
      <c r="O59" s="76"/>
      <c r="P59" s="76"/>
      <c r="Q59" s="76"/>
      <c r="R59" s="76"/>
      <c r="S59" s="76"/>
      <c r="T59" s="76"/>
      <c r="U59" s="76"/>
      <c r="V59" s="76"/>
      <c r="W59" s="76"/>
      <c r="X59" s="79"/>
    </row>
    <row r="60" spans="2:28" s="24" customFormat="1" ht="37.5" customHeight="1">
      <c r="B60" s="300" t="s">
        <v>562</v>
      </c>
      <c r="C60" s="300"/>
      <c r="D60" s="142"/>
      <c r="E60" s="142"/>
      <c r="F60" s="142"/>
      <c r="G60" s="142"/>
      <c r="H60" s="142"/>
      <c r="I60" s="142"/>
      <c r="J60" s="142"/>
      <c r="K60" s="142"/>
      <c r="L60" s="142"/>
      <c r="M60" s="142"/>
      <c r="N60" s="142"/>
      <c r="O60" s="142"/>
      <c r="P60" s="142"/>
      <c r="Q60" s="142"/>
      <c r="R60" s="142"/>
      <c r="S60" s="142"/>
      <c r="T60" s="142"/>
      <c r="U60" s="142"/>
      <c r="V60" s="142"/>
      <c r="W60" s="142"/>
      <c r="X60" s="142"/>
    </row>
    <row r="61" spans="2:28" s="24" customFormat="1" ht="14.25" customHeight="1">
      <c r="B61" s="297" t="s">
        <v>615</v>
      </c>
      <c r="C61" s="297"/>
      <c r="D61" s="297"/>
      <c r="E61" s="297"/>
      <c r="F61" s="297"/>
      <c r="G61" s="297"/>
      <c r="H61" s="297"/>
      <c r="I61" s="297"/>
      <c r="J61" s="297"/>
      <c r="K61" s="297"/>
      <c r="L61" s="297"/>
      <c r="M61" s="297"/>
      <c r="N61" s="297"/>
      <c r="O61" s="297"/>
      <c r="P61" s="79"/>
      <c r="Q61" s="79"/>
      <c r="R61" s="79"/>
      <c r="S61" s="79"/>
      <c r="T61" s="79"/>
      <c r="U61" s="79"/>
      <c r="V61" s="79"/>
      <c r="W61" s="79"/>
      <c r="X61" s="79"/>
    </row>
    <row r="62" spans="2:28" s="24" customFormat="1" ht="27" customHeight="1">
      <c r="B62" s="300" t="s">
        <v>616</v>
      </c>
      <c r="C62" s="300"/>
      <c r="D62" s="142"/>
      <c r="E62" s="142"/>
      <c r="F62" s="142"/>
      <c r="G62" s="142"/>
      <c r="H62" s="142"/>
      <c r="I62" s="142"/>
      <c r="J62" s="142"/>
      <c r="K62" s="142"/>
      <c r="L62" s="142"/>
      <c r="M62" s="142"/>
      <c r="N62" s="142"/>
      <c r="O62" s="142"/>
      <c r="P62" s="142"/>
      <c r="Q62" s="142"/>
      <c r="R62" s="76"/>
      <c r="S62" s="76"/>
      <c r="T62" s="76"/>
      <c r="U62" s="76"/>
      <c r="V62" s="76"/>
      <c r="W62" s="79"/>
      <c r="X62" s="79"/>
    </row>
    <row r="63" spans="2:28" s="24" customFormat="1" ht="12.75">
      <c r="B63" s="301" t="s">
        <v>611</v>
      </c>
      <c r="C63" s="301"/>
      <c r="D63" s="204"/>
      <c r="E63" s="204"/>
      <c r="F63" s="204"/>
      <c r="G63" s="204"/>
      <c r="H63" s="204"/>
      <c r="I63" s="204"/>
      <c r="J63" s="204"/>
      <c r="K63" s="204"/>
      <c r="L63" s="80"/>
      <c r="M63" s="80"/>
      <c r="N63" s="80"/>
      <c r="O63" s="80"/>
      <c r="P63" s="80"/>
      <c r="Q63" s="80"/>
      <c r="R63" s="76"/>
      <c r="S63" s="76"/>
      <c r="T63" s="76"/>
      <c r="U63" s="76"/>
      <c r="V63" s="76"/>
      <c r="W63" s="79"/>
      <c r="X63" s="79"/>
    </row>
    <row r="64" spans="2:28">
      <c r="B64" s="58"/>
      <c r="C64" s="58"/>
      <c r="D64" s="58"/>
      <c r="E64" s="58"/>
      <c r="F64" s="58"/>
      <c r="G64" s="58"/>
      <c r="H64" s="58"/>
      <c r="I64" s="58"/>
      <c r="J64" s="58"/>
      <c r="K64" s="58"/>
      <c r="L64" s="58"/>
      <c r="M64" s="58"/>
      <c r="N64" s="58"/>
      <c r="O64" s="58"/>
      <c r="P64" s="58"/>
      <c r="Q64" s="58"/>
      <c r="R64" s="58"/>
      <c r="S64" s="58"/>
      <c r="T64" s="58"/>
      <c r="U64" s="58"/>
      <c r="V64" s="58"/>
      <c r="W64" s="9"/>
      <c r="X64" s="9"/>
      <c r="Y64" s="58"/>
      <c r="Z64" s="58"/>
      <c r="AA64" s="58"/>
      <c r="AB64" s="58"/>
    </row>
    <row r="65" spans="2:28" hidden="1">
      <c r="B65" s="58"/>
      <c r="C65" s="58"/>
      <c r="D65" s="58"/>
      <c r="E65" s="58"/>
      <c r="F65" s="58"/>
      <c r="G65" s="58"/>
      <c r="H65" s="58"/>
      <c r="I65" s="58"/>
      <c r="J65" s="58"/>
      <c r="K65" s="58"/>
      <c r="L65" s="58"/>
      <c r="M65" s="58"/>
      <c r="N65" s="58"/>
      <c r="O65" s="58"/>
      <c r="P65" s="58"/>
      <c r="Q65" s="58"/>
      <c r="R65" s="58"/>
      <c r="S65" s="58"/>
      <c r="T65" s="58"/>
      <c r="U65" s="58"/>
      <c r="V65" s="58"/>
      <c r="Y65" s="38"/>
      <c r="Z65" s="38"/>
      <c r="AA65" s="38"/>
      <c r="AB65" s="38"/>
    </row>
    <row r="66" spans="2:28" hidden="1">
      <c r="B66" s="58"/>
      <c r="C66" s="58"/>
      <c r="D66" s="58"/>
      <c r="E66" s="58"/>
      <c r="F66" s="58"/>
      <c r="G66" s="58"/>
      <c r="H66" s="58"/>
      <c r="I66" s="58"/>
      <c r="J66" s="58"/>
      <c r="K66" s="58"/>
      <c r="L66" s="58"/>
      <c r="M66" s="58"/>
      <c r="N66" s="58"/>
      <c r="O66" s="58"/>
      <c r="P66" s="58"/>
      <c r="Q66" s="58"/>
      <c r="R66" s="58"/>
      <c r="S66" s="58"/>
      <c r="T66" s="58"/>
      <c r="U66" s="58"/>
      <c r="V66" s="58"/>
    </row>
    <row r="67" spans="2:28" hidden="1">
      <c r="B67" s="58"/>
      <c r="C67" s="58"/>
      <c r="D67" s="58"/>
      <c r="E67" s="58"/>
      <c r="F67" s="58"/>
      <c r="G67" s="58"/>
      <c r="H67" s="58"/>
      <c r="I67" s="58"/>
      <c r="J67" s="58"/>
      <c r="K67" s="58"/>
      <c r="L67" s="58"/>
      <c r="M67" s="58"/>
      <c r="N67" s="58"/>
      <c r="O67" s="58"/>
      <c r="P67" s="58"/>
      <c r="Q67" s="58"/>
      <c r="R67" s="58"/>
      <c r="S67" s="58"/>
      <c r="T67" s="58"/>
      <c r="U67" s="58"/>
      <c r="V67" s="58"/>
    </row>
    <row r="73" spans="2:28" hidden="1">
      <c r="C73" s="91"/>
    </row>
  </sheetData>
  <mergeCells count="13">
    <mergeCell ref="AC3:AC5"/>
    <mergeCell ref="B59:C59"/>
    <mergeCell ref="B60:C60"/>
    <mergeCell ref="B62:C62"/>
    <mergeCell ref="B63:C63"/>
    <mergeCell ref="D2:X2"/>
    <mergeCell ref="B5:C5"/>
    <mergeCell ref="B3:C4"/>
    <mergeCell ref="B61:O61"/>
    <mergeCell ref="B33:C34"/>
    <mergeCell ref="B35:C35"/>
    <mergeCell ref="D3:AB3"/>
    <mergeCell ref="D33:AB33"/>
  </mergeCells>
  <conditionalFormatting sqref="D36:V41 D6:W25 D42:X42 D43:V47 D28:W28 J27:W27 R26:T26 H30:N30 P29:W29 W26 D58 P57:V57 D56:V56 M55:V55 D49:V53 E48:F48 Q48 S48:T48 H58:N58">
    <cfRule type="cellIs" dxfId="317" priority="59" operator="equal">
      <formula>0</formula>
    </cfRule>
  </conditionalFormatting>
  <conditionalFormatting sqref="W47 W49">
    <cfRule type="cellIs" dxfId="316" priority="53" operator="equal">
      <formula>"NA"</formula>
    </cfRule>
  </conditionalFormatting>
  <conditionalFormatting sqref="W47 W49">
    <cfRule type="cellIs" dxfId="315" priority="56" operator="equal">
      <formula>$I$83</formula>
    </cfRule>
  </conditionalFormatting>
  <conditionalFormatting sqref="X26:AB26">
    <cfRule type="cellIs" dxfId="314" priority="48" operator="equal">
      <formula>$E$179</formula>
    </cfRule>
  </conditionalFormatting>
  <conditionalFormatting sqref="X26:AB26">
    <cfRule type="cellIs" dxfId="313" priority="47" operator="equal">
      <formula>0</formula>
    </cfRule>
  </conditionalFormatting>
  <conditionalFormatting sqref="D26:I27">
    <cfRule type="cellIs" dxfId="312" priority="46" operator="equal">
      <formula>$E$179</formula>
    </cfRule>
  </conditionalFormatting>
  <conditionalFormatting sqref="D26:I27">
    <cfRule type="cellIs" dxfId="311" priority="45" operator="equal">
      <formula>0</formula>
    </cfRule>
  </conditionalFormatting>
  <conditionalFormatting sqref="J26:Q26">
    <cfRule type="cellIs" dxfId="310" priority="44" operator="equal">
      <formula>$E$179</formula>
    </cfRule>
  </conditionalFormatting>
  <conditionalFormatting sqref="J26:Q26">
    <cfRule type="cellIs" dxfId="309" priority="43" operator="equal">
      <formula>0</formula>
    </cfRule>
  </conditionalFormatting>
  <conditionalFormatting sqref="D29:G30">
    <cfRule type="cellIs" dxfId="308" priority="42" operator="equal">
      <formula>$E$179</formula>
    </cfRule>
  </conditionalFormatting>
  <conditionalFormatting sqref="D29:G30">
    <cfRule type="cellIs" dxfId="307" priority="41" operator="equal">
      <formula>0</formula>
    </cfRule>
  </conditionalFormatting>
  <conditionalFormatting sqref="F31:AB31">
    <cfRule type="cellIs" dxfId="306" priority="40" operator="equal">
      <formula>$E$179</formula>
    </cfRule>
  </conditionalFormatting>
  <conditionalFormatting sqref="F31:AB31">
    <cfRule type="cellIs" dxfId="305" priority="39" operator="equal">
      <formula>0</formula>
    </cfRule>
  </conditionalFormatting>
  <conditionalFormatting sqref="H29:O29">
    <cfRule type="cellIs" dxfId="304" priority="38" operator="equal">
      <formula>$E$179</formula>
    </cfRule>
  </conditionalFormatting>
  <conditionalFormatting sqref="H29:O29">
    <cfRule type="cellIs" dxfId="303" priority="37" operator="equal">
      <formula>0</formula>
    </cfRule>
  </conditionalFormatting>
  <conditionalFormatting sqref="O30:AB30">
    <cfRule type="cellIs" dxfId="302" priority="36" operator="equal">
      <formula>$E$179</formula>
    </cfRule>
  </conditionalFormatting>
  <conditionalFormatting sqref="O30:AB30">
    <cfRule type="cellIs" dxfId="301" priority="35" operator="equal">
      <formula>0</formula>
    </cfRule>
  </conditionalFormatting>
  <conditionalFormatting sqref="U26:V26">
    <cfRule type="cellIs" dxfId="300" priority="34" operator="equal">
      <formula>$E$179</formula>
    </cfRule>
  </conditionalFormatting>
  <conditionalFormatting sqref="U26:V26">
    <cfRule type="cellIs" dxfId="299" priority="33" operator="equal">
      <formula>0</formula>
    </cfRule>
  </conditionalFormatting>
  <conditionalFormatting sqref="D57:O57">
    <cfRule type="cellIs" dxfId="298" priority="32" operator="equal">
      <formula>$E$179</formula>
    </cfRule>
  </conditionalFormatting>
  <conditionalFormatting sqref="D57:O57">
    <cfRule type="cellIs" dxfId="297" priority="31" operator="equal">
      <formula>0</formula>
    </cfRule>
  </conditionalFormatting>
  <conditionalFormatting sqref="D54:L55">
    <cfRule type="cellIs" dxfId="296" priority="30" operator="equal">
      <formula>$E$179</formula>
    </cfRule>
  </conditionalFormatting>
  <conditionalFormatting sqref="D54:L55">
    <cfRule type="cellIs" dxfId="295" priority="29" operator="equal">
      <formula>0</formula>
    </cfRule>
  </conditionalFormatting>
  <conditionalFormatting sqref="M54:AB54">
    <cfRule type="cellIs" dxfId="294" priority="28" operator="equal">
      <formula>$E$179</formula>
    </cfRule>
  </conditionalFormatting>
  <conditionalFormatting sqref="M54:AB54">
    <cfRule type="cellIs" dxfId="293" priority="27" operator="equal">
      <formula>0</formula>
    </cfRule>
  </conditionalFormatting>
  <conditionalFormatting sqref="E58:G58">
    <cfRule type="cellIs" dxfId="292" priority="26" operator="equal">
      <formula>$E$179</formula>
    </cfRule>
  </conditionalFormatting>
  <conditionalFormatting sqref="E58:G58">
    <cfRule type="cellIs" dxfId="291" priority="25" operator="equal">
      <formula>0</formula>
    </cfRule>
  </conditionalFormatting>
  <conditionalFormatting sqref="D48">
    <cfRule type="cellIs" dxfId="290" priority="20" operator="equal">
      <formula>$E$179</formula>
    </cfRule>
  </conditionalFormatting>
  <conditionalFormatting sqref="D48">
    <cfRule type="cellIs" dxfId="289" priority="19" operator="equal">
      <formula>0</formula>
    </cfRule>
  </conditionalFormatting>
  <conditionalFormatting sqref="G48:P48">
    <cfRule type="cellIs" dxfId="288" priority="18" operator="equal">
      <formula>$E$179</formula>
    </cfRule>
  </conditionalFormatting>
  <conditionalFormatting sqref="G48:P48">
    <cfRule type="cellIs" dxfId="287" priority="17" operator="equal">
      <formula>0</formula>
    </cfRule>
  </conditionalFormatting>
  <conditionalFormatting sqref="R48">
    <cfRule type="cellIs" dxfId="286" priority="16" operator="equal">
      <formula>$E$179</formula>
    </cfRule>
  </conditionalFormatting>
  <conditionalFormatting sqref="R48">
    <cfRule type="cellIs" dxfId="285" priority="15" operator="equal">
      <formula>0</formula>
    </cfRule>
  </conditionalFormatting>
  <conditionalFormatting sqref="U48:AB48">
    <cfRule type="cellIs" dxfId="284" priority="14" operator="equal">
      <formula>$E$179</formula>
    </cfRule>
  </conditionalFormatting>
  <conditionalFormatting sqref="U48:AB48">
    <cfRule type="cellIs" dxfId="283" priority="13" operator="equal">
      <formula>0</formula>
    </cfRule>
  </conditionalFormatting>
  <conditionalFormatting sqref="Y49:AB49">
    <cfRule type="cellIs" dxfId="282" priority="12" operator="equal">
      <formula>$E$179</formula>
    </cfRule>
  </conditionalFormatting>
  <conditionalFormatting sqref="Y49:AB49">
    <cfRule type="cellIs" dxfId="281" priority="11" operator="equal">
      <formula>0</formula>
    </cfRule>
  </conditionalFormatting>
  <conditionalFormatting sqref="O58:AB58">
    <cfRule type="cellIs" dxfId="280" priority="10" operator="equal">
      <formula>$E$179</formula>
    </cfRule>
  </conditionalFormatting>
  <conditionalFormatting sqref="O58:AB58">
    <cfRule type="cellIs" dxfId="279" priority="9" operator="equal">
      <formula>0</formula>
    </cfRule>
  </conditionalFormatting>
  <hyperlinks>
    <hyperlink ref="B63" r:id="rId1" display="https://travel.state.gov/content/travel/en/legal/visa-law0/visa-statistics/annual-reports.html"/>
    <hyperlink ref="AC3:AC5" location="Índice!A1" display="Regresar"/>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7"/>
  <sheetViews>
    <sheetView zoomScaleNormal="100" workbookViewId="0">
      <pane xSplit="4" ySplit="8" topLeftCell="U9" activePane="bottomRight" state="frozen"/>
      <selection pane="topRight" activeCell="E1" sqref="E1"/>
      <selection pane="bottomLeft" activeCell="A9" sqref="A9"/>
      <selection pane="bottomRight"/>
    </sheetView>
  </sheetViews>
  <sheetFormatPr baseColWidth="10" defaultColWidth="0" defaultRowHeight="18" zeroHeight="1"/>
  <cols>
    <col min="1" max="2" width="3" style="1" customWidth="1"/>
    <col min="3" max="3" width="11.42578125" style="1" customWidth="1"/>
    <col min="4" max="4" width="57.5703125" style="1" customWidth="1"/>
    <col min="5" max="25" width="11.42578125" style="1" customWidth="1"/>
    <col min="26" max="26" width="11.42578125" style="36" customWidth="1"/>
    <col min="27" max="30" width="11.42578125" style="1" customWidth="1"/>
    <col min="31" max="31" width="2.85546875" style="1" customWidth="1"/>
    <col min="32" max="16384" width="11.42578125" style="1" hidden="1"/>
  </cols>
  <sheetData>
    <row r="1" spans="3:30"/>
    <row r="2" spans="3:30" ht="24" customHeight="1">
      <c r="E2" s="283" t="s">
        <v>617</v>
      </c>
      <c r="F2" s="283"/>
      <c r="G2" s="283"/>
      <c r="H2" s="283"/>
      <c r="I2" s="283"/>
      <c r="J2" s="283"/>
      <c r="K2" s="283"/>
      <c r="L2" s="283"/>
      <c r="M2" s="283"/>
      <c r="N2" s="283"/>
      <c r="O2" s="283"/>
      <c r="P2" s="283"/>
      <c r="Q2" s="283"/>
      <c r="R2" s="283"/>
      <c r="S2" s="283"/>
      <c r="T2" s="283"/>
      <c r="U2" s="283"/>
      <c r="V2" s="283"/>
      <c r="W2" s="283"/>
      <c r="X2" s="283"/>
      <c r="Y2" s="283"/>
    </row>
    <row r="3" spans="3:30" ht="18.75" customHeight="1">
      <c r="E3" s="283"/>
      <c r="F3" s="283"/>
      <c r="G3" s="283"/>
      <c r="H3" s="283"/>
      <c r="I3" s="283"/>
      <c r="J3" s="283"/>
      <c r="K3" s="283"/>
      <c r="L3" s="283"/>
      <c r="M3" s="283"/>
      <c r="N3" s="283"/>
      <c r="O3" s="283"/>
      <c r="P3" s="283"/>
      <c r="Q3" s="283"/>
      <c r="R3" s="283"/>
      <c r="S3" s="283"/>
      <c r="T3" s="283"/>
      <c r="U3" s="283"/>
      <c r="V3" s="283"/>
      <c r="W3" s="283"/>
      <c r="X3" s="283"/>
      <c r="Y3" s="283"/>
    </row>
    <row r="4" spans="3:30">
      <c r="E4" s="283"/>
      <c r="F4" s="283"/>
      <c r="G4" s="283"/>
      <c r="H4" s="283"/>
      <c r="I4" s="283"/>
      <c r="J4" s="283"/>
      <c r="K4" s="283"/>
      <c r="L4" s="283"/>
      <c r="M4" s="283"/>
      <c r="N4" s="283"/>
      <c r="O4" s="283"/>
      <c r="P4" s="283"/>
      <c r="Q4" s="283"/>
      <c r="R4" s="283"/>
      <c r="S4" s="283"/>
      <c r="T4" s="283"/>
      <c r="U4" s="283"/>
      <c r="V4" s="283"/>
      <c r="W4" s="283"/>
      <c r="X4" s="283"/>
      <c r="Y4" s="283"/>
    </row>
    <row r="5" spans="3:30"/>
    <row r="6" spans="3:30" ht="15" customHeight="1">
      <c r="C6" s="296" t="s">
        <v>519</v>
      </c>
      <c r="D6" s="296" t="s">
        <v>577</v>
      </c>
      <c r="E6" s="303" t="s">
        <v>284</v>
      </c>
      <c r="F6" s="303"/>
      <c r="G6" s="303"/>
      <c r="H6" s="303"/>
      <c r="I6" s="303"/>
      <c r="J6" s="303"/>
      <c r="K6" s="303"/>
      <c r="L6" s="303"/>
      <c r="M6" s="303"/>
      <c r="N6" s="303"/>
      <c r="O6" s="303"/>
      <c r="P6" s="303"/>
      <c r="Q6" s="303"/>
      <c r="R6" s="303"/>
      <c r="S6" s="303"/>
      <c r="T6" s="303"/>
      <c r="U6" s="303"/>
      <c r="V6" s="303"/>
      <c r="W6" s="303"/>
      <c r="X6" s="303"/>
      <c r="Y6" s="303"/>
      <c r="Z6" s="303"/>
      <c r="AA6" s="303"/>
      <c r="AB6" s="303"/>
      <c r="AC6" s="303"/>
      <c r="AD6" s="293" t="s">
        <v>584</v>
      </c>
    </row>
    <row r="7" spans="3:30">
      <c r="C7" s="296"/>
      <c r="D7" s="296"/>
      <c r="E7" s="155">
        <v>1997</v>
      </c>
      <c r="F7" s="155">
        <v>1998</v>
      </c>
      <c r="G7" s="155">
        <v>1999</v>
      </c>
      <c r="H7" s="155">
        <v>2000</v>
      </c>
      <c r="I7" s="155">
        <v>2001</v>
      </c>
      <c r="J7" s="155">
        <v>2002</v>
      </c>
      <c r="K7" s="155">
        <v>2003</v>
      </c>
      <c r="L7" s="155">
        <v>2004</v>
      </c>
      <c r="M7" s="155">
        <v>2005</v>
      </c>
      <c r="N7" s="155">
        <v>2006</v>
      </c>
      <c r="O7" s="155">
        <v>2007</v>
      </c>
      <c r="P7" s="155">
        <v>2008</v>
      </c>
      <c r="Q7" s="155">
        <v>2009</v>
      </c>
      <c r="R7" s="155">
        <v>2010</v>
      </c>
      <c r="S7" s="155">
        <v>2011</v>
      </c>
      <c r="T7" s="155">
        <v>2012</v>
      </c>
      <c r="U7" s="155">
        <v>2013</v>
      </c>
      <c r="V7" s="155">
        <v>2014</v>
      </c>
      <c r="W7" s="155">
        <v>2015</v>
      </c>
      <c r="X7" s="155">
        <v>2016</v>
      </c>
      <c r="Y7" s="155">
        <v>2017</v>
      </c>
      <c r="Z7" s="155">
        <v>2018</v>
      </c>
      <c r="AA7" s="155">
        <v>2019</v>
      </c>
      <c r="AB7" s="155">
        <v>2020</v>
      </c>
      <c r="AC7" s="155">
        <v>2021</v>
      </c>
      <c r="AD7" s="293"/>
    </row>
    <row r="8" spans="3:30">
      <c r="C8" s="296"/>
      <c r="D8" s="296"/>
      <c r="E8" s="209">
        <f>SUM(E9:E97)</f>
        <v>548716</v>
      </c>
      <c r="F8" s="209">
        <f t="shared" ref="F8:Z8" si="0">SUM(F9:F97)</f>
        <v>741501</v>
      </c>
      <c r="G8" s="209">
        <f t="shared" si="0"/>
        <v>1108588</v>
      </c>
      <c r="H8" s="209">
        <f t="shared" si="0"/>
        <v>1762402</v>
      </c>
      <c r="I8" s="209">
        <f t="shared" si="0"/>
        <v>2220330</v>
      </c>
      <c r="J8" s="209">
        <f t="shared" si="0"/>
        <v>1582674</v>
      </c>
      <c r="K8" s="209">
        <f t="shared" si="0"/>
        <v>1022013</v>
      </c>
      <c r="L8" s="209">
        <f t="shared" si="0"/>
        <v>912892</v>
      </c>
      <c r="M8" s="209">
        <f t="shared" si="0"/>
        <v>906623</v>
      </c>
      <c r="N8" s="209">
        <f t="shared" si="0"/>
        <v>910378</v>
      </c>
      <c r="O8" s="209">
        <f t="shared" si="0"/>
        <v>1015403</v>
      </c>
      <c r="P8" s="209">
        <f t="shared" si="0"/>
        <v>948829</v>
      </c>
      <c r="Q8" s="209">
        <f t="shared" si="0"/>
        <v>862823</v>
      </c>
      <c r="R8" s="209">
        <f t="shared" si="0"/>
        <v>1130478</v>
      </c>
      <c r="S8" s="209">
        <f t="shared" si="0"/>
        <v>1315116</v>
      </c>
      <c r="T8" s="209">
        <f t="shared" si="0"/>
        <v>1693133</v>
      </c>
      <c r="U8" s="209">
        <f t="shared" si="0"/>
        <v>1510106</v>
      </c>
      <c r="V8" s="209">
        <f t="shared" si="0"/>
        <v>1478401</v>
      </c>
      <c r="W8" s="209">
        <f t="shared" si="0"/>
        <v>1479109</v>
      </c>
      <c r="X8" s="209">
        <f t="shared" si="0"/>
        <v>1400179</v>
      </c>
      <c r="Y8" s="209">
        <f t="shared" si="0"/>
        <v>1385744</v>
      </c>
      <c r="Z8" s="209">
        <f t="shared" si="0"/>
        <v>1372420</v>
      </c>
      <c r="AA8" s="209">
        <f>SUM(AA9:AA97)</f>
        <v>1471148</v>
      </c>
      <c r="AB8" s="209">
        <f t="shared" ref="AB8:AC8" si="1">SUM(AB9:AB97)</f>
        <v>960095</v>
      </c>
      <c r="AC8" s="209">
        <f t="shared" si="1"/>
        <v>910790</v>
      </c>
    </row>
    <row r="9" spans="3:30">
      <c r="C9" s="38" t="s">
        <v>348</v>
      </c>
      <c r="D9" s="38" t="s">
        <v>357</v>
      </c>
      <c r="E9" s="70">
        <v>395</v>
      </c>
      <c r="F9" s="70">
        <v>432</v>
      </c>
      <c r="G9" s="70">
        <v>447</v>
      </c>
      <c r="H9" s="70">
        <v>508</v>
      </c>
      <c r="I9" s="70">
        <v>506</v>
      </c>
      <c r="J9" s="70">
        <v>455</v>
      </c>
      <c r="K9" s="70">
        <v>459</v>
      </c>
      <c r="L9" s="70">
        <v>462</v>
      </c>
      <c r="M9" s="71">
        <v>476</v>
      </c>
      <c r="N9" s="72">
        <v>508</v>
      </c>
      <c r="O9" s="72">
        <v>548</v>
      </c>
      <c r="P9" s="72">
        <v>556</v>
      </c>
      <c r="Q9" s="72">
        <v>558</v>
      </c>
      <c r="R9" s="72">
        <v>585</v>
      </c>
      <c r="S9" s="72">
        <v>502</v>
      </c>
      <c r="T9" s="72">
        <v>593</v>
      </c>
      <c r="U9" s="72">
        <v>577</v>
      </c>
      <c r="V9" s="72">
        <v>542</v>
      </c>
      <c r="W9" s="72">
        <v>547</v>
      </c>
      <c r="X9" s="72">
        <v>650</v>
      </c>
      <c r="Y9" s="72">
        <v>566</v>
      </c>
      <c r="Z9" s="36">
        <v>371</v>
      </c>
      <c r="AA9" s="38">
        <v>230</v>
      </c>
      <c r="AB9" s="38">
        <v>260</v>
      </c>
      <c r="AC9" s="38">
        <v>310</v>
      </c>
    </row>
    <row r="10" spans="3:30">
      <c r="C10" s="38" t="s">
        <v>349</v>
      </c>
      <c r="D10" s="38" t="s">
        <v>358</v>
      </c>
      <c r="E10" s="70">
        <v>729</v>
      </c>
      <c r="F10" s="71">
        <v>751</v>
      </c>
      <c r="G10" s="70">
        <v>796</v>
      </c>
      <c r="H10" s="70">
        <v>774</v>
      </c>
      <c r="I10" s="70">
        <v>933</v>
      </c>
      <c r="J10" s="71">
        <v>1062</v>
      </c>
      <c r="K10" s="71">
        <v>1244</v>
      </c>
      <c r="L10" s="71">
        <v>1034</v>
      </c>
      <c r="M10" s="71">
        <v>1097</v>
      </c>
      <c r="N10" s="72">
        <v>1105</v>
      </c>
      <c r="O10" s="72">
        <v>1256</v>
      </c>
      <c r="P10" s="72">
        <v>1531</v>
      </c>
      <c r="Q10" s="72">
        <v>1846</v>
      </c>
      <c r="R10" s="72">
        <v>2411</v>
      </c>
      <c r="S10" s="72">
        <v>2627</v>
      </c>
      <c r="T10" s="72">
        <v>2914</v>
      </c>
      <c r="U10" s="72">
        <v>2408</v>
      </c>
      <c r="V10" s="72">
        <v>2553</v>
      </c>
      <c r="W10" s="72">
        <v>2684</v>
      </c>
      <c r="X10" s="72">
        <v>3107</v>
      </c>
      <c r="Y10" s="72">
        <v>3691</v>
      </c>
      <c r="Z10" s="36">
        <v>3257</v>
      </c>
      <c r="AA10" s="38">
        <v>2651</v>
      </c>
      <c r="AB10" s="38">
        <v>1455</v>
      </c>
      <c r="AC10" s="38">
        <v>1317</v>
      </c>
    </row>
    <row r="11" spans="3:30">
      <c r="C11" s="38" t="s">
        <v>350</v>
      </c>
      <c r="D11" s="38" t="s">
        <v>494</v>
      </c>
      <c r="E11" s="70">
        <v>96</v>
      </c>
      <c r="F11" s="70">
        <v>96</v>
      </c>
      <c r="G11" s="70">
        <v>112</v>
      </c>
      <c r="H11" s="70">
        <v>103</v>
      </c>
      <c r="I11" s="70">
        <v>103</v>
      </c>
      <c r="J11" s="70">
        <v>92</v>
      </c>
      <c r="K11" s="70">
        <v>64</v>
      </c>
      <c r="L11" s="70">
        <v>54</v>
      </c>
      <c r="M11" s="71">
        <v>53</v>
      </c>
      <c r="N11" s="72">
        <v>33</v>
      </c>
      <c r="O11" s="72">
        <v>47</v>
      </c>
      <c r="P11" s="72">
        <v>31</v>
      </c>
      <c r="Q11" s="72">
        <v>38</v>
      </c>
      <c r="R11" s="72">
        <v>29</v>
      </c>
      <c r="S11" s="72">
        <v>31</v>
      </c>
      <c r="T11" s="72">
        <v>30</v>
      </c>
      <c r="U11" s="72">
        <v>25</v>
      </c>
      <c r="V11" s="72">
        <v>28</v>
      </c>
      <c r="W11" s="72">
        <v>28</v>
      </c>
      <c r="X11" s="72">
        <v>22</v>
      </c>
      <c r="Y11" s="72">
        <v>17</v>
      </c>
      <c r="Z11" s="36">
        <v>20</v>
      </c>
      <c r="AA11" s="38">
        <v>7</v>
      </c>
      <c r="AB11" s="38">
        <v>6</v>
      </c>
      <c r="AC11" s="38">
        <v>4</v>
      </c>
    </row>
    <row r="12" spans="3:30">
      <c r="C12" s="38" t="s">
        <v>351</v>
      </c>
      <c r="D12" s="38" t="s">
        <v>359</v>
      </c>
      <c r="E12" s="71">
        <v>14723</v>
      </c>
      <c r="F12" s="71">
        <v>14111</v>
      </c>
      <c r="G12" s="71">
        <v>13988</v>
      </c>
      <c r="H12" s="71">
        <v>15737</v>
      </c>
      <c r="I12" s="71">
        <v>11458</v>
      </c>
      <c r="J12" s="71">
        <v>8410</v>
      </c>
      <c r="K12" s="71">
        <v>6418</v>
      </c>
      <c r="L12" s="71">
        <v>5245</v>
      </c>
      <c r="M12" s="71">
        <v>4192</v>
      </c>
      <c r="N12" s="72">
        <v>4423</v>
      </c>
      <c r="O12" s="72">
        <v>4755</v>
      </c>
      <c r="P12" s="72">
        <v>5221</v>
      </c>
      <c r="Q12" s="72">
        <v>5364</v>
      </c>
      <c r="R12" s="72">
        <v>5150</v>
      </c>
      <c r="S12" s="72">
        <v>3987</v>
      </c>
      <c r="T12" s="72">
        <v>4055</v>
      </c>
      <c r="U12" s="72">
        <v>3891</v>
      </c>
      <c r="V12" s="72">
        <v>3941</v>
      </c>
      <c r="W12" s="72">
        <v>4173</v>
      </c>
      <c r="X12" s="72">
        <v>4274</v>
      </c>
      <c r="Y12" s="72">
        <v>4129</v>
      </c>
      <c r="Z12" s="36">
        <v>3647</v>
      </c>
      <c r="AA12" s="38">
        <v>3740</v>
      </c>
      <c r="AB12" s="38">
        <v>2008</v>
      </c>
      <c r="AC12" s="38">
        <v>1953</v>
      </c>
    </row>
    <row r="13" spans="3:30">
      <c r="C13" s="38" t="s">
        <v>352</v>
      </c>
      <c r="D13" s="38" t="s">
        <v>360</v>
      </c>
      <c r="E13" s="71">
        <v>46456</v>
      </c>
      <c r="F13" s="71">
        <v>338874</v>
      </c>
      <c r="G13" s="71">
        <v>307510</v>
      </c>
      <c r="H13" s="71">
        <v>100835</v>
      </c>
      <c r="I13" s="71">
        <v>87221</v>
      </c>
      <c r="J13" s="71">
        <v>22377</v>
      </c>
      <c r="K13" s="71">
        <v>19370</v>
      </c>
      <c r="L13" s="71">
        <v>20157</v>
      </c>
      <c r="M13" s="71">
        <v>26726</v>
      </c>
      <c r="N13" s="72">
        <v>79277</v>
      </c>
      <c r="O13" s="72">
        <v>44815</v>
      </c>
      <c r="P13" s="72">
        <v>16087</v>
      </c>
      <c r="Q13" s="72">
        <v>14222</v>
      </c>
      <c r="R13" s="72">
        <v>14546</v>
      </c>
      <c r="S13" s="72">
        <v>21261</v>
      </c>
      <c r="T13" s="72">
        <v>29786</v>
      </c>
      <c r="U13" s="72">
        <v>40549</v>
      </c>
      <c r="V13" s="72">
        <v>33897</v>
      </c>
      <c r="W13" s="72">
        <v>31009</v>
      </c>
      <c r="X13" s="72">
        <v>19802</v>
      </c>
      <c r="Y13" s="72">
        <v>14965</v>
      </c>
      <c r="Z13" s="36">
        <v>11559</v>
      </c>
      <c r="AA13" s="38">
        <v>12814</v>
      </c>
      <c r="AB13" s="38">
        <v>7231</v>
      </c>
      <c r="AC13" s="38">
        <v>2240</v>
      </c>
    </row>
    <row r="14" spans="3:30">
      <c r="C14" s="38" t="s">
        <v>355</v>
      </c>
      <c r="D14" s="38" t="s">
        <v>363</v>
      </c>
      <c r="E14" s="71">
        <v>54148</v>
      </c>
      <c r="F14" s="71">
        <v>42042</v>
      </c>
      <c r="G14" s="71">
        <v>27015</v>
      </c>
      <c r="H14" s="71">
        <v>38827</v>
      </c>
      <c r="I14" s="71">
        <v>14759</v>
      </c>
      <c r="J14" s="71">
        <v>8065</v>
      </c>
      <c r="K14" s="71">
        <v>8078</v>
      </c>
      <c r="L14" s="71">
        <v>7774</v>
      </c>
      <c r="M14" s="71">
        <v>3174</v>
      </c>
      <c r="N14" s="72">
        <v>1607</v>
      </c>
      <c r="O14" s="72">
        <v>698</v>
      </c>
      <c r="P14" s="72">
        <v>1424</v>
      </c>
      <c r="Q14" s="72">
        <v>1990</v>
      </c>
      <c r="R14" s="72">
        <v>3079</v>
      </c>
      <c r="S14" s="72">
        <v>1832</v>
      </c>
      <c r="T14" s="72">
        <v>2081</v>
      </c>
      <c r="U14" s="72">
        <v>1536</v>
      </c>
      <c r="V14" s="72">
        <v>1247</v>
      </c>
      <c r="W14" s="72">
        <v>1144</v>
      </c>
      <c r="X14" s="72">
        <v>800</v>
      </c>
      <c r="Y14" s="72">
        <v>438</v>
      </c>
      <c r="Z14" s="36">
        <v>162</v>
      </c>
      <c r="AA14" s="38">
        <v>351</v>
      </c>
      <c r="AB14" s="38">
        <v>83</v>
      </c>
      <c r="AC14" s="38">
        <v>21</v>
      </c>
    </row>
    <row r="15" spans="3:30">
      <c r="C15" s="38" t="s">
        <v>353</v>
      </c>
      <c r="D15" s="38" t="s">
        <v>361</v>
      </c>
      <c r="E15" s="71">
        <v>367842</v>
      </c>
      <c r="F15" s="71">
        <v>275608</v>
      </c>
      <c r="G15" s="71">
        <v>676386</v>
      </c>
      <c r="H15" s="71">
        <v>1510133</v>
      </c>
      <c r="I15" s="71">
        <v>1990402</v>
      </c>
      <c r="J15" s="71">
        <v>1399819</v>
      </c>
      <c r="K15" s="71">
        <v>836407</v>
      </c>
      <c r="L15" s="71">
        <v>740616</v>
      </c>
      <c r="M15" s="71">
        <v>732566</v>
      </c>
      <c r="N15" s="72">
        <v>660482</v>
      </c>
      <c r="O15" s="72">
        <v>470321</v>
      </c>
      <c r="P15" s="72">
        <v>345894</v>
      </c>
      <c r="Q15" s="72">
        <v>372758</v>
      </c>
      <c r="R15" s="72">
        <v>563494</v>
      </c>
      <c r="S15" s="72">
        <v>684198</v>
      </c>
      <c r="T15" s="72">
        <v>1043125</v>
      </c>
      <c r="U15" s="72">
        <v>1221051</v>
      </c>
      <c r="V15" s="72">
        <v>1200413</v>
      </c>
      <c r="W15" s="72">
        <v>1166668</v>
      </c>
      <c r="X15" s="72">
        <v>1060390</v>
      </c>
      <c r="Y15" s="72">
        <v>1030460</v>
      </c>
      <c r="Z15" s="63">
        <v>962888</v>
      </c>
      <c r="AA15" s="36">
        <v>1042961</v>
      </c>
      <c r="AB15" s="36">
        <v>625726</v>
      </c>
      <c r="AC15" s="36">
        <v>470501</v>
      </c>
    </row>
    <row r="16" spans="3:30">
      <c r="C16" s="38" t="s">
        <v>354</v>
      </c>
      <c r="D16" s="38" t="s">
        <v>362</v>
      </c>
      <c r="E16" s="170">
        <v>0</v>
      </c>
      <c r="F16" s="170">
        <v>0</v>
      </c>
      <c r="G16" s="170">
        <v>0</v>
      </c>
      <c r="H16" s="170">
        <v>0</v>
      </c>
      <c r="I16" s="170">
        <v>0</v>
      </c>
      <c r="J16" s="170">
        <v>0</v>
      </c>
      <c r="K16" s="170">
        <v>0</v>
      </c>
      <c r="L16" s="170">
        <v>0</v>
      </c>
      <c r="M16" s="170">
        <v>0</v>
      </c>
      <c r="N16" s="170">
        <v>0</v>
      </c>
      <c r="O16" s="72">
        <v>307359</v>
      </c>
      <c r="P16" s="72">
        <v>404589</v>
      </c>
      <c r="Q16" s="72">
        <v>334497</v>
      </c>
      <c r="R16" s="72">
        <v>408392</v>
      </c>
      <c r="S16" s="72">
        <v>458902</v>
      </c>
      <c r="T16" s="72">
        <v>450142</v>
      </c>
      <c r="U16" s="72">
        <v>62896</v>
      </c>
      <c r="V16" s="72">
        <v>32471</v>
      </c>
      <c r="W16" s="72">
        <v>37208</v>
      </c>
      <c r="X16" s="72">
        <v>46333</v>
      </c>
      <c r="Y16" s="72">
        <v>43455</v>
      </c>
      <c r="Z16" s="36">
        <v>69579</v>
      </c>
      <c r="AA16" s="38">
        <v>63891</v>
      </c>
      <c r="AB16" s="38">
        <v>36810</v>
      </c>
      <c r="AC16" s="38">
        <v>42388</v>
      </c>
    </row>
    <row r="17" spans="3:29">
      <c r="C17" s="38" t="s">
        <v>356</v>
      </c>
      <c r="D17" s="38" t="s">
        <v>364</v>
      </c>
      <c r="E17" s="71">
        <v>3742</v>
      </c>
      <c r="F17" s="71">
        <v>1398</v>
      </c>
      <c r="G17" s="70">
        <v>756</v>
      </c>
      <c r="H17" s="70">
        <v>887</v>
      </c>
      <c r="I17" s="70">
        <v>662</v>
      </c>
      <c r="J17" s="70">
        <v>868</v>
      </c>
      <c r="K17" s="71">
        <v>2148</v>
      </c>
      <c r="L17" s="71">
        <v>2328</v>
      </c>
      <c r="M17" s="71">
        <v>1232</v>
      </c>
      <c r="N17" s="72">
        <v>1184</v>
      </c>
      <c r="O17" s="72">
        <v>1163</v>
      </c>
      <c r="P17" s="72">
        <v>1148</v>
      </c>
      <c r="Q17" s="72">
        <v>548</v>
      </c>
      <c r="R17" s="72">
        <v>625</v>
      </c>
      <c r="S17" s="72">
        <v>379</v>
      </c>
      <c r="T17" s="72">
        <v>453</v>
      </c>
      <c r="U17" s="72">
        <v>544</v>
      </c>
      <c r="V17" s="72">
        <v>353</v>
      </c>
      <c r="W17" s="72">
        <v>320</v>
      </c>
      <c r="X17" s="72">
        <v>289</v>
      </c>
      <c r="Y17" s="72">
        <v>160</v>
      </c>
      <c r="Z17" s="36">
        <v>113</v>
      </c>
      <c r="AA17" s="38">
        <v>86</v>
      </c>
      <c r="AB17" s="38">
        <v>60</v>
      </c>
      <c r="AC17" s="38">
        <v>30</v>
      </c>
    </row>
    <row r="18" spans="3:29">
      <c r="C18" s="38" t="s">
        <v>365</v>
      </c>
      <c r="D18" s="38" t="s">
        <v>495</v>
      </c>
      <c r="E18" s="70">
        <v>991</v>
      </c>
      <c r="F18" s="71">
        <v>2296</v>
      </c>
      <c r="G18" s="71">
        <v>2457</v>
      </c>
      <c r="H18" s="71">
        <v>2976</v>
      </c>
      <c r="I18" s="71">
        <v>2414</v>
      </c>
      <c r="J18" s="71">
        <v>2760</v>
      </c>
      <c r="K18" s="71">
        <v>2995</v>
      </c>
      <c r="L18" s="71">
        <v>2923</v>
      </c>
      <c r="M18" s="71">
        <v>3013</v>
      </c>
      <c r="N18" s="72">
        <v>2619</v>
      </c>
      <c r="O18" s="72">
        <v>2806</v>
      </c>
      <c r="P18" s="72">
        <v>2596</v>
      </c>
      <c r="Q18" s="72">
        <v>2990</v>
      </c>
      <c r="R18" s="72">
        <v>2904</v>
      </c>
      <c r="S18" s="72">
        <v>2625</v>
      </c>
      <c r="T18" s="72">
        <v>2836</v>
      </c>
      <c r="U18" s="72">
        <v>2681</v>
      </c>
      <c r="V18" s="72">
        <v>2698</v>
      </c>
      <c r="W18" s="72">
        <v>2843</v>
      </c>
      <c r="X18" s="72">
        <v>3735</v>
      </c>
      <c r="Y18" s="72">
        <v>3355</v>
      </c>
      <c r="Z18" s="36">
        <v>3774</v>
      </c>
      <c r="AA18" s="38">
        <v>3521</v>
      </c>
      <c r="AB18" s="38">
        <v>1787</v>
      </c>
      <c r="AC18" s="38">
        <v>2723</v>
      </c>
    </row>
    <row r="19" spans="3:29">
      <c r="C19" s="38" t="s">
        <v>366</v>
      </c>
      <c r="D19" s="38" t="s">
        <v>385</v>
      </c>
      <c r="E19" s="70">
        <v>5</v>
      </c>
      <c r="F19" s="70">
        <v>6</v>
      </c>
      <c r="G19" s="70">
        <v>1</v>
      </c>
      <c r="H19" s="170">
        <v>0</v>
      </c>
      <c r="I19" s="170">
        <v>0</v>
      </c>
      <c r="J19" s="70">
        <v>4</v>
      </c>
      <c r="K19" s="170">
        <v>0</v>
      </c>
      <c r="L19" s="170">
        <v>0</v>
      </c>
      <c r="M19" s="170">
        <v>0</v>
      </c>
      <c r="N19" s="170">
        <v>0</v>
      </c>
      <c r="O19" s="170">
        <v>0</v>
      </c>
      <c r="P19" s="170">
        <v>0</v>
      </c>
      <c r="Q19" s="170">
        <v>0</v>
      </c>
      <c r="R19" s="72">
        <v>1</v>
      </c>
      <c r="S19" s="170">
        <v>0</v>
      </c>
      <c r="T19" s="170">
        <v>0</v>
      </c>
      <c r="U19" s="170">
        <v>0</v>
      </c>
      <c r="V19" s="170">
        <v>0</v>
      </c>
      <c r="W19" s="170">
        <v>0</v>
      </c>
      <c r="X19" s="170">
        <v>0</v>
      </c>
      <c r="Y19" s="170">
        <v>0</v>
      </c>
      <c r="Z19" s="170">
        <v>0</v>
      </c>
      <c r="AA19" s="170">
        <v>0</v>
      </c>
      <c r="AB19" s="170">
        <v>0</v>
      </c>
      <c r="AC19" s="170">
        <v>0</v>
      </c>
    </row>
    <row r="20" spans="3:29">
      <c r="C20" s="38" t="s">
        <v>367</v>
      </c>
      <c r="D20" s="38" t="s">
        <v>386</v>
      </c>
      <c r="E20" s="70">
        <v>14</v>
      </c>
      <c r="F20" s="70">
        <v>12</v>
      </c>
      <c r="G20" s="70">
        <v>19</v>
      </c>
      <c r="H20" s="70">
        <v>7</v>
      </c>
      <c r="I20" s="170">
        <v>0</v>
      </c>
      <c r="J20" s="70">
        <v>6</v>
      </c>
      <c r="K20" s="70">
        <v>1</v>
      </c>
      <c r="L20" s="70">
        <v>14</v>
      </c>
      <c r="M20" s="70">
        <v>19</v>
      </c>
      <c r="N20" s="72">
        <v>16</v>
      </c>
      <c r="O20" s="72">
        <v>23</v>
      </c>
      <c r="P20" s="72">
        <v>19</v>
      </c>
      <c r="Q20" s="72">
        <v>21</v>
      </c>
      <c r="R20" s="72">
        <v>28</v>
      </c>
      <c r="S20" s="72">
        <v>17</v>
      </c>
      <c r="T20" s="72">
        <v>58</v>
      </c>
      <c r="U20" s="72">
        <v>23</v>
      </c>
      <c r="V20" s="72">
        <v>34</v>
      </c>
      <c r="W20" s="72">
        <v>22</v>
      </c>
      <c r="X20" s="72">
        <v>4</v>
      </c>
      <c r="Y20" s="72">
        <v>2</v>
      </c>
      <c r="Z20" s="36">
        <v>5</v>
      </c>
      <c r="AA20" s="38">
        <v>2</v>
      </c>
      <c r="AB20" s="38">
        <v>4</v>
      </c>
      <c r="AC20" s="38">
        <v>11</v>
      </c>
    </row>
    <row r="21" spans="3:29">
      <c r="C21" s="38" t="s">
        <v>368</v>
      </c>
      <c r="D21" s="38" t="s">
        <v>496</v>
      </c>
      <c r="E21" s="170">
        <v>0</v>
      </c>
      <c r="F21" s="170">
        <v>0</v>
      </c>
      <c r="G21" s="170">
        <v>0</v>
      </c>
      <c r="H21" s="170">
        <v>0</v>
      </c>
      <c r="I21" s="170">
        <v>0</v>
      </c>
      <c r="J21" s="170">
        <v>0</v>
      </c>
      <c r="K21" s="170">
        <v>0</v>
      </c>
      <c r="L21" s="170">
        <v>0</v>
      </c>
      <c r="M21" s="170">
        <v>0</v>
      </c>
      <c r="N21" s="170">
        <v>0</v>
      </c>
      <c r="O21" s="170">
        <v>0</v>
      </c>
      <c r="P21" s="170">
        <v>0</v>
      </c>
      <c r="Q21" s="170">
        <v>0</v>
      </c>
      <c r="R21" s="170">
        <v>0</v>
      </c>
      <c r="S21" s="170">
        <v>0</v>
      </c>
      <c r="T21" s="170">
        <v>0</v>
      </c>
      <c r="U21" s="170">
        <v>0</v>
      </c>
      <c r="V21" s="170">
        <v>0</v>
      </c>
      <c r="W21" s="170">
        <v>0</v>
      </c>
      <c r="X21" s="72">
        <v>1</v>
      </c>
      <c r="Y21" s="170">
        <v>0</v>
      </c>
      <c r="Z21" s="170">
        <v>0</v>
      </c>
      <c r="AA21" s="170">
        <v>0</v>
      </c>
      <c r="AB21" s="170">
        <v>0</v>
      </c>
      <c r="AC21" s="170">
        <v>0</v>
      </c>
    </row>
    <row r="22" spans="3:29">
      <c r="C22" s="38" t="s">
        <v>369</v>
      </c>
      <c r="D22" s="38" t="s">
        <v>387</v>
      </c>
      <c r="E22" s="170">
        <v>0</v>
      </c>
      <c r="F22" s="170">
        <v>0</v>
      </c>
      <c r="G22" s="170">
        <v>0</v>
      </c>
      <c r="H22" s="170">
        <v>0</v>
      </c>
      <c r="I22" s="170">
        <v>0</v>
      </c>
      <c r="J22" s="170">
        <v>0</v>
      </c>
      <c r="K22" s="170">
        <v>0</v>
      </c>
      <c r="L22" s="170">
        <v>0</v>
      </c>
      <c r="M22" s="170">
        <v>0</v>
      </c>
      <c r="N22" s="170">
        <v>0</v>
      </c>
      <c r="O22" s="170">
        <v>0</v>
      </c>
      <c r="P22" s="170">
        <v>0</v>
      </c>
      <c r="Q22" s="170">
        <v>0</v>
      </c>
      <c r="R22" s="170">
        <v>0</v>
      </c>
      <c r="S22" s="170">
        <v>0</v>
      </c>
      <c r="T22" s="170">
        <v>0</v>
      </c>
      <c r="U22" s="170">
        <v>0</v>
      </c>
      <c r="V22" s="170">
        <v>0</v>
      </c>
      <c r="W22" s="170">
        <v>0</v>
      </c>
      <c r="X22" s="170">
        <v>0</v>
      </c>
      <c r="Y22" s="170">
        <v>0</v>
      </c>
      <c r="Z22" s="170">
        <v>0</v>
      </c>
      <c r="AA22" s="170">
        <v>0</v>
      </c>
      <c r="AB22" s="170">
        <v>0</v>
      </c>
      <c r="AC22" s="170">
        <v>0</v>
      </c>
    </row>
    <row r="23" spans="3:29">
      <c r="C23" s="38" t="s">
        <v>293</v>
      </c>
      <c r="D23" s="38" t="s">
        <v>518</v>
      </c>
      <c r="E23" s="71">
        <v>3052</v>
      </c>
      <c r="F23" s="71">
        <v>1352</v>
      </c>
      <c r="G23" s="70">
        <v>780</v>
      </c>
      <c r="H23" s="70">
        <v>494</v>
      </c>
      <c r="I23" s="70">
        <v>345</v>
      </c>
      <c r="J23" s="70">
        <v>412</v>
      </c>
      <c r="K23" s="70">
        <v>388</v>
      </c>
      <c r="L23" s="70">
        <v>305</v>
      </c>
      <c r="M23" s="70">
        <v>183</v>
      </c>
      <c r="N23" s="72">
        <v>75</v>
      </c>
      <c r="O23" s="72">
        <v>136</v>
      </c>
      <c r="P23" s="72">
        <v>58</v>
      </c>
      <c r="Q23" s="72">
        <v>60</v>
      </c>
      <c r="R23" s="72">
        <v>30</v>
      </c>
      <c r="S23" s="72">
        <v>22</v>
      </c>
      <c r="T23" s="72">
        <v>20</v>
      </c>
      <c r="U23" s="72">
        <v>11</v>
      </c>
      <c r="V23" s="72">
        <v>8</v>
      </c>
      <c r="W23" s="72">
        <v>18</v>
      </c>
      <c r="X23" s="72">
        <v>8</v>
      </c>
      <c r="Y23" s="72">
        <v>9</v>
      </c>
      <c r="Z23" s="36">
        <v>7</v>
      </c>
      <c r="AA23" s="38">
        <v>12</v>
      </c>
      <c r="AB23" s="38">
        <v>15</v>
      </c>
      <c r="AC23" s="38">
        <v>41</v>
      </c>
    </row>
    <row r="24" spans="3:29">
      <c r="C24" s="38" t="s">
        <v>370</v>
      </c>
      <c r="D24" s="38" t="s">
        <v>388</v>
      </c>
      <c r="E24" s="70">
        <v>263</v>
      </c>
      <c r="F24" s="70">
        <v>231</v>
      </c>
      <c r="G24" s="70">
        <v>297</v>
      </c>
      <c r="H24" s="70">
        <v>331</v>
      </c>
      <c r="I24" s="70">
        <v>326</v>
      </c>
      <c r="J24" s="70">
        <v>340</v>
      </c>
      <c r="K24" s="70">
        <v>347</v>
      </c>
      <c r="L24" s="70">
        <v>541</v>
      </c>
      <c r="M24" s="70">
        <v>427</v>
      </c>
      <c r="N24" s="72">
        <v>523</v>
      </c>
      <c r="O24" s="72">
        <v>555</v>
      </c>
      <c r="P24" s="72">
        <v>610</v>
      </c>
      <c r="Q24" s="72">
        <v>799</v>
      </c>
      <c r="R24" s="72">
        <v>593</v>
      </c>
      <c r="S24" s="72">
        <v>809</v>
      </c>
      <c r="T24" s="72">
        <v>984</v>
      </c>
      <c r="U24" s="72">
        <v>1198</v>
      </c>
      <c r="V24" s="72">
        <v>1154</v>
      </c>
      <c r="W24" s="72">
        <v>1139</v>
      </c>
      <c r="X24" s="72">
        <v>1130</v>
      </c>
      <c r="Y24" s="72">
        <v>1041</v>
      </c>
      <c r="Z24" s="36">
        <v>1097</v>
      </c>
      <c r="AA24" s="38">
        <v>1013</v>
      </c>
      <c r="AB24" s="38">
        <v>400</v>
      </c>
      <c r="AC24" s="38">
        <v>1037</v>
      </c>
    </row>
    <row r="25" spans="3:29">
      <c r="C25" s="38" t="s">
        <v>371</v>
      </c>
      <c r="D25" s="38" t="s">
        <v>389</v>
      </c>
      <c r="E25" s="70">
        <v>586</v>
      </c>
      <c r="F25" s="70">
        <v>465</v>
      </c>
      <c r="G25" s="70">
        <v>477</v>
      </c>
      <c r="H25" s="70">
        <v>665</v>
      </c>
      <c r="I25" s="70">
        <v>705</v>
      </c>
      <c r="J25" s="70">
        <v>774</v>
      </c>
      <c r="K25" s="70">
        <v>717</v>
      </c>
      <c r="L25" s="71">
        <v>1011</v>
      </c>
      <c r="M25" s="70">
        <v>894</v>
      </c>
      <c r="N25" s="72">
        <v>1252</v>
      </c>
      <c r="O25" s="72">
        <v>1318</v>
      </c>
      <c r="P25" s="72">
        <v>1291</v>
      </c>
      <c r="Q25" s="72">
        <v>1700</v>
      </c>
      <c r="R25" s="72">
        <v>1371</v>
      </c>
      <c r="S25" s="72">
        <v>2076</v>
      </c>
      <c r="T25" s="72">
        <v>2938</v>
      </c>
      <c r="U25" s="72">
        <v>3001</v>
      </c>
      <c r="V25" s="72">
        <v>2707</v>
      </c>
      <c r="W25" s="72">
        <v>2580</v>
      </c>
      <c r="X25" s="72">
        <v>2621</v>
      </c>
      <c r="Y25" s="72">
        <v>2438</v>
      </c>
      <c r="Z25" s="36">
        <v>1578</v>
      </c>
      <c r="AA25" s="38">
        <v>2028</v>
      </c>
      <c r="AB25" s="38">
        <v>838</v>
      </c>
      <c r="AC25" s="38">
        <v>2044</v>
      </c>
    </row>
    <row r="26" spans="3:29">
      <c r="C26" s="38" t="s">
        <v>372</v>
      </c>
      <c r="D26" s="38" t="s">
        <v>497</v>
      </c>
      <c r="E26" s="170">
        <v>0</v>
      </c>
      <c r="F26" s="170">
        <v>0</v>
      </c>
      <c r="G26" s="170">
        <v>0</v>
      </c>
      <c r="H26" s="170">
        <v>0</v>
      </c>
      <c r="I26" s="170">
        <v>0</v>
      </c>
      <c r="J26" s="170">
        <v>0</v>
      </c>
      <c r="K26" s="170">
        <v>0</v>
      </c>
      <c r="L26" s="170">
        <v>0</v>
      </c>
      <c r="M26" s="170">
        <v>0</v>
      </c>
      <c r="N26" s="170">
        <v>0</v>
      </c>
      <c r="O26" s="170">
        <v>0</v>
      </c>
      <c r="P26" s="170">
        <v>0</v>
      </c>
      <c r="Q26" s="170">
        <v>0</v>
      </c>
      <c r="R26" s="170">
        <v>0</v>
      </c>
      <c r="S26" s="170">
        <v>0</v>
      </c>
      <c r="T26" s="170">
        <v>0</v>
      </c>
      <c r="U26" s="170">
        <v>0</v>
      </c>
      <c r="V26" s="170">
        <v>0</v>
      </c>
      <c r="W26" s="170">
        <v>0</v>
      </c>
      <c r="X26" s="170">
        <v>0</v>
      </c>
      <c r="Y26" s="170">
        <v>0</v>
      </c>
      <c r="Z26" s="170">
        <v>0</v>
      </c>
      <c r="AA26" s="170">
        <v>0</v>
      </c>
      <c r="AB26" s="170">
        <v>0</v>
      </c>
      <c r="AC26" s="170">
        <v>0</v>
      </c>
    </row>
    <row r="27" spans="3:29">
      <c r="C27" s="38" t="s">
        <v>373</v>
      </c>
      <c r="D27" s="38" t="s">
        <v>498</v>
      </c>
      <c r="E27" s="170">
        <v>0</v>
      </c>
      <c r="F27" s="170">
        <v>0</v>
      </c>
      <c r="G27" s="170">
        <v>0</v>
      </c>
      <c r="H27" s="170">
        <v>0</v>
      </c>
      <c r="I27" s="170">
        <v>0</v>
      </c>
      <c r="J27" s="170">
        <v>0</v>
      </c>
      <c r="K27" s="170">
        <v>0</v>
      </c>
      <c r="L27" s="170">
        <v>0</v>
      </c>
      <c r="M27" s="170">
        <v>0</v>
      </c>
      <c r="N27" s="170">
        <v>0</v>
      </c>
      <c r="O27" s="170">
        <v>0</v>
      </c>
      <c r="P27" s="170">
        <v>0</v>
      </c>
      <c r="Q27" s="170">
        <v>0</v>
      </c>
      <c r="R27" s="170">
        <v>0</v>
      </c>
      <c r="S27" s="170">
        <v>0</v>
      </c>
      <c r="T27" s="170">
        <v>0</v>
      </c>
      <c r="U27" s="170">
        <v>0</v>
      </c>
      <c r="V27" s="170">
        <v>0</v>
      </c>
      <c r="W27" s="170">
        <v>0</v>
      </c>
      <c r="X27" s="170">
        <v>0</v>
      </c>
      <c r="Y27" s="170">
        <v>0</v>
      </c>
      <c r="Z27" s="170">
        <v>0</v>
      </c>
      <c r="AA27" s="170">
        <v>0</v>
      </c>
      <c r="AB27" s="170">
        <v>0</v>
      </c>
      <c r="AC27" s="170">
        <v>0</v>
      </c>
    </row>
    <row r="28" spans="3:29">
      <c r="C28" s="38" t="s">
        <v>374</v>
      </c>
      <c r="D28" s="38" t="s">
        <v>499</v>
      </c>
      <c r="E28" s="170">
        <v>0</v>
      </c>
      <c r="F28" s="170">
        <v>0</v>
      </c>
      <c r="G28" s="170">
        <v>0</v>
      </c>
      <c r="H28" s="170">
        <v>0</v>
      </c>
      <c r="I28" s="170">
        <v>0</v>
      </c>
      <c r="J28" s="170">
        <v>0</v>
      </c>
      <c r="K28" s="170">
        <v>0</v>
      </c>
      <c r="L28" s="170">
        <v>0</v>
      </c>
      <c r="M28" s="170">
        <v>0</v>
      </c>
      <c r="N28" s="72">
        <v>1</v>
      </c>
      <c r="O28" s="72">
        <v>1</v>
      </c>
      <c r="P28" s="72">
        <v>3</v>
      </c>
      <c r="Q28" s="72">
        <v>0</v>
      </c>
      <c r="R28" s="72">
        <v>1</v>
      </c>
      <c r="S28" s="72">
        <v>2</v>
      </c>
      <c r="T28" s="72">
        <v>4</v>
      </c>
      <c r="U28" s="72">
        <v>3</v>
      </c>
      <c r="V28" s="72">
        <v>6</v>
      </c>
      <c r="W28" s="72">
        <v>7</v>
      </c>
      <c r="X28" s="72">
        <v>7</v>
      </c>
      <c r="Y28" s="72">
        <v>14</v>
      </c>
      <c r="Z28" s="36">
        <v>10</v>
      </c>
      <c r="AA28" s="38">
        <v>12</v>
      </c>
      <c r="AB28" s="38">
        <v>6</v>
      </c>
      <c r="AC28" s="38">
        <v>5</v>
      </c>
    </row>
    <row r="29" spans="3:29">
      <c r="C29" s="38" t="s">
        <v>375</v>
      </c>
      <c r="D29" s="38" t="s">
        <v>500</v>
      </c>
      <c r="E29" s="170">
        <v>0</v>
      </c>
      <c r="F29" s="170">
        <v>0</v>
      </c>
      <c r="G29" s="170">
        <v>0</v>
      </c>
      <c r="H29" s="170">
        <v>0</v>
      </c>
      <c r="I29" s="170">
        <v>0</v>
      </c>
      <c r="J29" s="170">
        <v>0</v>
      </c>
      <c r="K29" s="170">
        <v>0</v>
      </c>
      <c r="L29" s="170">
        <v>0</v>
      </c>
      <c r="M29" s="170">
        <v>0</v>
      </c>
      <c r="N29" s="170">
        <v>0</v>
      </c>
      <c r="O29" s="170">
        <v>0</v>
      </c>
      <c r="P29" s="170">
        <v>0</v>
      </c>
      <c r="Q29" s="170">
        <v>0</v>
      </c>
      <c r="R29" s="170">
        <v>0</v>
      </c>
      <c r="S29" s="170">
        <v>0</v>
      </c>
      <c r="T29" s="170">
        <v>0</v>
      </c>
      <c r="U29" s="170">
        <v>0</v>
      </c>
      <c r="V29" s="170">
        <v>0</v>
      </c>
      <c r="W29" s="170">
        <v>0</v>
      </c>
      <c r="X29" s="170">
        <v>0</v>
      </c>
      <c r="Y29" s="170">
        <v>0</v>
      </c>
      <c r="Z29" s="170">
        <v>0</v>
      </c>
      <c r="AA29" s="170">
        <v>0</v>
      </c>
      <c r="AB29" s="170">
        <v>0</v>
      </c>
      <c r="AC29" s="170">
        <v>0</v>
      </c>
    </row>
    <row r="30" spans="3:29">
      <c r="C30" s="38" t="s">
        <v>376</v>
      </c>
      <c r="D30" s="38" t="s">
        <v>390</v>
      </c>
      <c r="E30" s="71">
        <v>9362</v>
      </c>
      <c r="F30" s="71">
        <v>8598</v>
      </c>
      <c r="G30" s="71">
        <v>7683</v>
      </c>
      <c r="H30" s="71">
        <v>7840</v>
      </c>
      <c r="I30" s="71">
        <v>7779</v>
      </c>
      <c r="J30" s="71">
        <v>8074</v>
      </c>
      <c r="K30" s="71">
        <v>8593</v>
      </c>
      <c r="L30" s="71">
        <v>8052</v>
      </c>
      <c r="M30" s="71">
        <v>8069</v>
      </c>
      <c r="N30" s="72">
        <v>7885</v>
      </c>
      <c r="O30" s="72">
        <v>7778</v>
      </c>
      <c r="P30" s="72">
        <v>7538</v>
      </c>
      <c r="Q30" s="72">
        <v>6281</v>
      </c>
      <c r="R30" s="72">
        <v>7158</v>
      </c>
      <c r="S30" s="72">
        <v>8464</v>
      </c>
      <c r="T30" s="72">
        <v>8240</v>
      </c>
      <c r="U30" s="72">
        <v>8009</v>
      </c>
      <c r="V30" s="72">
        <v>8931</v>
      </c>
      <c r="W30" s="72">
        <v>17636</v>
      </c>
      <c r="X30" s="72">
        <v>11678</v>
      </c>
      <c r="Y30" s="72">
        <v>7629</v>
      </c>
      <c r="Z30" s="36">
        <v>7015</v>
      </c>
      <c r="AA30" s="38">
        <v>5838</v>
      </c>
      <c r="AB30" s="38">
        <v>3093</v>
      </c>
      <c r="AC30" s="38">
        <v>7496</v>
      </c>
    </row>
    <row r="31" spans="3:29">
      <c r="C31" s="38" t="s">
        <v>377</v>
      </c>
      <c r="D31" s="38" t="s">
        <v>391</v>
      </c>
      <c r="E31" s="70">
        <v>683</v>
      </c>
      <c r="F31" s="70">
        <v>693</v>
      </c>
      <c r="G31" s="70">
        <v>621</v>
      </c>
      <c r="H31" s="70">
        <v>514</v>
      </c>
      <c r="I31" s="70">
        <v>504</v>
      </c>
      <c r="J31" s="70">
        <v>567</v>
      </c>
      <c r="K31" s="70">
        <v>484</v>
      </c>
      <c r="L31" s="70">
        <v>498</v>
      </c>
      <c r="M31" s="70">
        <v>450</v>
      </c>
      <c r="N31" s="72">
        <v>423</v>
      </c>
      <c r="O31" s="72">
        <v>417</v>
      </c>
      <c r="P31" s="72">
        <v>481</v>
      </c>
      <c r="Q31" s="72">
        <v>544</v>
      </c>
      <c r="R31" s="72">
        <v>649</v>
      </c>
      <c r="S31" s="72">
        <v>972</v>
      </c>
      <c r="T31" s="72">
        <v>874</v>
      </c>
      <c r="U31" s="72">
        <v>791</v>
      </c>
      <c r="V31" s="72">
        <v>689</v>
      </c>
      <c r="W31" s="72">
        <v>676</v>
      </c>
      <c r="X31" s="72">
        <v>509</v>
      </c>
      <c r="Y31" s="72">
        <v>487</v>
      </c>
      <c r="Z31" s="36">
        <v>431</v>
      </c>
      <c r="AA31" s="38">
        <v>411</v>
      </c>
      <c r="AB31" s="38">
        <v>317</v>
      </c>
      <c r="AC31" s="38">
        <v>883</v>
      </c>
    </row>
    <row r="32" spans="3:29">
      <c r="C32" s="38" t="s">
        <v>378</v>
      </c>
      <c r="D32" s="38" t="s">
        <v>501</v>
      </c>
      <c r="E32" s="70">
        <v>0</v>
      </c>
      <c r="F32" s="70">
        <v>0</v>
      </c>
      <c r="G32" s="70">
        <v>0</v>
      </c>
      <c r="H32" s="70">
        <v>0</v>
      </c>
      <c r="I32" s="70">
        <v>0</v>
      </c>
      <c r="J32" s="70">
        <v>0</v>
      </c>
      <c r="K32" s="70">
        <v>0</v>
      </c>
      <c r="L32" s="70">
        <v>16</v>
      </c>
      <c r="M32" s="70">
        <v>42</v>
      </c>
      <c r="N32" s="72">
        <v>19</v>
      </c>
      <c r="O32" s="72">
        <v>117</v>
      </c>
      <c r="P32" s="72">
        <v>519</v>
      </c>
      <c r="Q32" s="72">
        <v>773</v>
      </c>
      <c r="R32" s="72">
        <v>887</v>
      </c>
      <c r="S32" s="72">
        <v>959</v>
      </c>
      <c r="T32" s="72">
        <v>790</v>
      </c>
      <c r="U32" s="72">
        <v>678</v>
      </c>
      <c r="V32" s="72">
        <v>402</v>
      </c>
      <c r="W32" s="72">
        <v>63</v>
      </c>
      <c r="X32" s="170">
        <v>0</v>
      </c>
      <c r="Y32" s="170">
        <v>0</v>
      </c>
      <c r="Z32" s="170">
        <v>0</v>
      </c>
      <c r="AA32" s="170">
        <v>0</v>
      </c>
      <c r="AB32" s="170">
        <v>0</v>
      </c>
      <c r="AC32" s="170">
        <v>0</v>
      </c>
    </row>
    <row r="33" spans="3:29" ht="40.5">
      <c r="C33" s="64" t="s">
        <v>379</v>
      </c>
      <c r="D33" s="65" t="s">
        <v>392</v>
      </c>
      <c r="E33" s="103">
        <v>104</v>
      </c>
      <c r="F33" s="103">
        <v>89</v>
      </c>
      <c r="G33" s="103">
        <v>95</v>
      </c>
      <c r="H33" s="103">
        <v>82</v>
      </c>
      <c r="I33" s="103">
        <v>92</v>
      </c>
      <c r="J33" s="103">
        <v>109</v>
      </c>
      <c r="K33" s="103">
        <v>110</v>
      </c>
      <c r="L33" s="103">
        <v>105</v>
      </c>
      <c r="M33" s="103">
        <v>87</v>
      </c>
      <c r="N33" s="104">
        <v>92</v>
      </c>
      <c r="O33" s="104">
        <v>96</v>
      </c>
      <c r="P33" s="104">
        <v>81</v>
      </c>
      <c r="Q33" s="104">
        <v>94</v>
      </c>
      <c r="R33" s="104">
        <v>110</v>
      </c>
      <c r="S33" s="104">
        <v>127</v>
      </c>
      <c r="T33" s="104">
        <v>94</v>
      </c>
      <c r="U33" s="104">
        <v>96</v>
      </c>
      <c r="V33" s="104">
        <v>103</v>
      </c>
      <c r="W33" s="104">
        <v>130</v>
      </c>
      <c r="X33" s="104">
        <v>140</v>
      </c>
      <c r="Y33" s="104">
        <v>135</v>
      </c>
      <c r="Z33" s="102">
        <v>127</v>
      </c>
      <c r="AA33" s="64">
        <v>129</v>
      </c>
      <c r="AB33" s="64">
        <v>21</v>
      </c>
      <c r="AC33" s="64">
        <v>34</v>
      </c>
    </row>
    <row r="34" spans="3:29">
      <c r="C34" s="38" t="s">
        <v>380</v>
      </c>
      <c r="D34" s="38" t="s">
        <v>393</v>
      </c>
      <c r="E34" s="70">
        <v>18</v>
      </c>
      <c r="F34" s="70">
        <v>22</v>
      </c>
      <c r="G34" s="70">
        <v>25</v>
      </c>
      <c r="H34" s="70">
        <v>8</v>
      </c>
      <c r="I34" s="70">
        <v>7</v>
      </c>
      <c r="J34" s="70">
        <v>11</v>
      </c>
      <c r="K34" s="70">
        <v>6</v>
      </c>
      <c r="L34" s="70">
        <v>18</v>
      </c>
      <c r="M34" s="70">
        <v>120</v>
      </c>
      <c r="N34" s="72">
        <v>126</v>
      </c>
      <c r="O34" s="72">
        <v>79</v>
      </c>
      <c r="P34" s="72">
        <v>172</v>
      </c>
      <c r="Q34" s="72">
        <v>142</v>
      </c>
      <c r="R34" s="72">
        <v>38</v>
      </c>
      <c r="S34" s="72">
        <v>132</v>
      </c>
      <c r="T34" s="72">
        <v>94</v>
      </c>
      <c r="U34" s="72">
        <v>132</v>
      </c>
      <c r="V34" s="72">
        <v>243</v>
      </c>
      <c r="W34" s="72">
        <v>224</v>
      </c>
      <c r="X34" s="72">
        <v>210</v>
      </c>
      <c r="Y34" s="72">
        <v>78</v>
      </c>
      <c r="Z34" s="36">
        <v>169</v>
      </c>
      <c r="AA34" s="38">
        <v>34</v>
      </c>
      <c r="AB34" s="38">
        <v>8</v>
      </c>
      <c r="AC34" s="38">
        <v>1</v>
      </c>
    </row>
    <row r="35" spans="3:29" ht="40.5">
      <c r="C35" s="38" t="s">
        <v>381</v>
      </c>
      <c r="D35" s="65" t="s">
        <v>394</v>
      </c>
      <c r="E35" s="70">
        <v>2</v>
      </c>
      <c r="F35" s="70">
        <v>2</v>
      </c>
      <c r="G35" s="70">
        <v>1</v>
      </c>
      <c r="H35" s="70">
        <v>1</v>
      </c>
      <c r="I35" s="70">
        <v>1</v>
      </c>
      <c r="J35" s="170">
        <v>0</v>
      </c>
      <c r="K35" s="170">
        <v>0</v>
      </c>
      <c r="L35" s="170">
        <v>0</v>
      </c>
      <c r="M35" s="170">
        <v>0</v>
      </c>
      <c r="N35" s="170">
        <v>0</v>
      </c>
      <c r="O35" s="72">
        <v>1</v>
      </c>
      <c r="P35" s="170">
        <v>0</v>
      </c>
      <c r="Q35" s="170">
        <v>0</v>
      </c>
      <c r="R35" s="170">
        <v>0</v>
      </c>
      <c r="S35" s="170">
        <v>0</v>
      </c>
      <c r="T35" s="72">
        <v>1</v>
      </c>
      <c r="U35" s="170">
        <v>0</v>
      </c>
      <c r="V35" s="72">
        <v>1</v>
      </c>
      <c r="W35" s="170">
        <v>0</v>
      </c>
      <c r="X35" s="170">
        <v>0</v>
      </c>
      <c r="Y35" s="170">
        <v>0</v>
      </c>
      <c r="Z35" s="170">
        <v>0</v>
      </c>
      <c r="AA35" s="170">
        <v>0</v>
      </c>
      <c r="AB35" s="170">
        <v>0</v>
      </c>
      <c r="AC35" s="170">
        <v>0</v>
      </c>
    </row>
    <row r="36" spans="3:29">
      <c r="C36" s="38" t="s">
        <v>382</v>
      </c>
      <c r="D36" s="38" t="s">
        <v>395</v>
      </c>
      <c r="E36" s="70">
        <v>309</v>
      </c>
      <c r="F36" s="70">
        <v>369</v>
      </c>
      <c r="G36" s="70">
        <v>387</v>
      </c>
      <c r="H36" s="70">
        <v>405</v>
      </c>
      <c r="I36" s="70">
        <v>457</v>
      </c>
      <c r="J36" s="70">
        <v>469</v>
      </c>
      <c r="K36" s="70">
        <v>541</v>
      </c>
      <c r="L36" s="70">
        <v>729</v>
      </c>
      <c r="M36" s="70">
        <v>697</v>
      </c>
      <c r="N36" s="72">
        <v>774</v>
      </c>
      <c r="O36" s="72">
        <v>725</v>
      </c>
      <c r="P36" s="72">
        <v>778</v>
      </c>
      <c r="Q36" s="72">
        <v>702</v>
      </c>
      <c r="R36" s="72">
        <v>763</v>
      </c>
      <c r="S36" s="72">
        <v>878</v>
      </c>
      <c r="T36" s="72">
        <v>897</v>
      </c>
      <c r="U36" s="72">
        <v>883</v>
      </c>
      <c r="V36" s="72">
        <v>873</v>
      </c>
      <c r="W36" s="72">
        <v>907</v>
      </c>
      <c r="X36" s="72">
        <v>916</v>
      </c>
      <c r="Y36" s="72">
        <v>956</v>
      </c>
      <c r="Z36" s="36">
        <v>947</v>
      </c>
      <c r="AA36" s="38">
        <v>1007</v>
      </c>
      <c r="AB36" s="38">
        <v>188</v>
      </c>
      <c r="AC36" s="38">
        <v>391</v>
      </c>
    </row>
    <row r="37" spans="3:29">
      <c r="C37" s="38" t="s">
        <v>383</v>
      </c>
      <c r="D37" s="38" t="s">
        <v>502</v>
      </c>
      <c r="E37" s="70">
        <v>36</v>
      </c>
      <c r="F37" s="70">
        <v>38</v>
      </c>
      <c r="G37" s="70">
        <v>40</v>
      </c>
      <c r="H37" s="70">
        <v>33</v>
      </c>
      <c r="I37" s="70">
        <v>37</v>
      </c>
      <c r="J37" s="70">
        <v>43</v>
      </c>
      <c r="K37" s="70">
        <v>24</v>
      </c>
      <c r="L37" s="70">
        <v>21</v>
      </c>
      <c r="M37" s="70">
        <v>17</v>
      </c>
      <c r="N37" s="72">
        <v>17</v>
      </c>
      <c r="O37" s="72">
        <v>20</v>
      </c>
      <c r="P37" s="72">
        <v>23</v>
      </c>
      <c r="Q37" s="72">
        <v>15</v>
      </c>
      <c r="R37" s="72">
        <v>18</v>
      </c>
      <c r="S37" s="72">
        <v>22</v>
      </c>
      <c r="T37" s="72">
        <v>14</v>
      </c>
      <c r="U37" s="72">
        <v>24</v>
      </c>
      <c r="V37" s="72">
        <v>15</v>
      </c>
      <c r="W37" s="72">
        <v>16</v>
      </c>
      <c r="X37" s="72">
        <v>19</v>
      </c>
      <c r="Y37" s="72">
        <v>18</v>
      </c>
      <c r="Z37" s="36">
        <v>19</v>
      </c>
      <c r="AA37" s="38">
        <v>13</v>
      </c>
      <c r="AB37" s="38">
        <v>4</v>
      </c>
      <c r="AC37" s="38">
        <v>4</v>
      </c>
    </row>
    <row r="38" spans="3:29">
      <c r="C38" s="38" t="s">
        <v>510</v>
      </c>
      <c r="D38" s="38" t="s">
        <v>511</v>
      </c>
      <c r="E38" s="170">
        <v>0</v>
      </c>
      <c r="F38" s="170">
        <v>0</v>
      </c>
      <c r="G38" s="70">
        <v>1</v>
      </c>
      <c r="H38" s="170">
        <v>0</v>
      </c>
      <c r="I38" s="170">
        <v>0</v>
      </c>
      <c r="J38" s="170">
        <v>0</v>
      </c>
      <c r="K38" s="170">
        <v>0</v>
      </c>
      <c r="L38" s="170">
        <v>0</v>
      </c>
      <c r="M38" s="170">
        <v>0</v>
      </c>
      <c r="N38" s="170">
        <v>0</v>
      </c>
      <c r="O38" s="170">
        <v>0</v>
      </c>
      <c r="P38" s="170">
        <v>0</v>
      </c>
      <c r="Q38" s="170">
        <v>0</v>
      </c>
      <c r="R38" s="170">
        <v>0</v>
      </c>
      <c r="S38" s="170">
        <v>0</v>
      </c>
      <c r="T38" s="170">
        <v>0</v>
      </c>
      <c r="U38" s="170">
        <v>0</v>
      </c>
      <c r="V38" s="170">
        <v>0</v>
      </c>
      <c r="W38" s="170">
        <v>0</v>
      </c>
      <c r="X38" s="170">
        <v>0</v>
      </c>
      <c r="Y38" s="170">
        <v>0</v>
      </c>
      <c r="Z38" s="170">
        <v>0</v>
      </c>
      <c r="AA38" s="170">
        <v>0</v>
      </c>
      <c r="AB38" s="170">
        <v>0</v>
      </c>
      <c r="AC38" s="170">
        <v>0</v>
      </c>
    </row>
    <row r="39" spans="3:29">
      <c r="C39" s="38" t="s">
        <v>384</v>
      </c>
      <c r="D39" s="38" t="s">
        <v>396</v>
      </c>
      <c r="E39" s="71">
        <v>2785</v>
      </c>
      <c r="F39" s="71">
        <v>2320</v>
      </c>
      <c r="G39" s="71">
        <v>2418</v>
      </c>
      <c r="H39" s="71">
        <v>2404</v>
      </c>
      <c r="I39" s="71">
        <v>2915</v>
      </c>
      <c r="J39" s="71">
        <v>2990</v>
      </c>
      <c r="K39" s="71">
        <v>2664</v>
      </c>
      <c r="L39" s="71">
        <v>3016</v>
      </c>
      <c r="M39" s="71">
        <v>2505</v>
      </c>
      <c r="N39" s="72">
        <v>2699</v>
      </c>
      <c r="O39" s="72">
        <v>2905</v>
      </c>
      <c r="P39" s="72">
        <v>2421</v>
      </c>
      <c r="Q39" s="72">
        <v>2190</v>
      </c>
      <c r="R39" s="72">
        <v>2494</v>
      </c>
      <c r="S39" s="72">
        <v>2647</v>
      </c>
      <c r="T39" s="72">
        <v>3543</v>
      </c>
      <c r="U39" s="72">
        <v>3686</v>
      </c>
      <c r="V39" s="72">
        <v>3243</v>
      </c>
      <c r="W39" s="72">
        <v>2894</v>
      </c>
      <c r="X39" s="72">
        <v>2540</v>
      </c>
      <c r="Y39" s="72">
        <v>2322</v>
      </c>
      <c r="Z39" s="36">
        <v>2524</v>
      </c>
      <c r="AA39" s="38">
        <v>2754</v>
      </c>
      <c r="AB39" s="38">
        <v>1552</v>
      </c>
      <c r="AC39" s="38">
        <v>1828</v>
      </c>
    </row>
    <row r="40" spans="3:29">
      <c r="C40" s="38" t="s">
        <v>397</v>
      </c>
      <c r="D40" s="38" t="s">
        <v>503</v>
      </c>
      <c r="E40" s="170">
        <v>0</v>
      </c>
      <c r="F40" s="170">
        <v>0</v>
      </c>
      <c r="G40" s="170">
        <v>0</v>
      </c>
      <c r="H40" s="170">
        <v>0</v>
      </c>
      <c r="I40" s="170">
        <v>0</v>
      </c>
      <c r="J40" s="170">
        <v>0</v>
      </c>
      <c r="K40" s="170">
        <v>0</v>
      </c>
      <c r="L40" s="170">
        <v>0</v>
      </c>
      <c r="M40" s="170">
        <v>0</v>
      </c>
      <c r="N40" s="170">
        <v>0</v>
      </c>
      <c r="O40" s="170">
        <v>0</v>
      </c>
      <c r="P40" s="170">
        <v>0</v>
      </c>
      <c r="Q40" s="170">
        <v>0</v>
      </c>
      <c r="R40" s="170">
        <v>0</v>
      </c>
      <c r="S40" s="170">
        <v>0</v>
      </c>
      <c r="T40" s="170">
        <v>0</v>
      </c>
      <c r="U40" s="170">
        <v>0</v>
      </c>
      <c r="V40" s="170">
        <v>0</v>
      </c>
      <c r="W40" s="170">
        <v>0</v>
      </c>
      <c r="X40" s="170">
        <v>0</v>
      </c>
      <c r="Y40" s="170">
        <v>0</v>
      </c>
      <c r="Z40" s="170">
        <v>0</v>
      </c>
      <c r="AA40" s="170">
        <v>0</v>
      </c>
      <c r="AB40" s="170">
        <v>0</v>
      </c>
      <c r="AC40" s="170">
        <v>0</v>
      </c>
    </row>
    <row r="41" spans="3:29">
      <c r="C41" s="38" t="s">
        <v>398</v>
      </c>
      <c r="D41" s="38" t="s">
        <v>504</v>
      </c>
      <c r="E41" s="170">
        <v>0</v>
      </c>
      <c r="F41" s="170">
        <v>0</v>
      </c>
      <c r="G41" s="170">
        <v>0</v>
      </c>
      <c r="H41" s="170">
        <v>0</v>
      </c>
      <c r="I41" s="170">
        <v>0</v>
      </c>
      <c r="J41" s="170">
        <v>0</v>
      </c>
      <c r="K41" s="170">
        <v>0</v>
      </c>
      <c r="L41" s="170">
        <v>0</v>
      </c>
      <c r="M41" s="170">
        <v>0</v>
      </c>
      <c r="N41" s="170">
        <v>0</v>
      </c>
      <c r="O41" s="170">
        <v>0</v>
      </c>
      <c r="P41" s="170">
        <v>0</v>
      </c>
      <c r="Q41" s="170">
        <v>0</v>
      </c>
      <c r="R41" s="72">
        <v>1</v>
      </c>
      <c r="S41" s="170">
        <v>0</v>
      </c>
      <c r="T41" s="170">
        <v>0</v>
      </c>
      <c r="U41" s="170">
        <v>0</v>
      </c>
      <c r="V41" s="170">
        <v>0</v>
      </c>
      <c r="W41" s="170">
        <v>0</v>
      </c>
      <c r="X41" s="170">
        <v>0</v>
      </c>
      <c r="Y41" s="170">
        <v>0</v>
      </c>
      <c r="Z41" s="170">
        <v>0</v>
      </c>
      <c r="AA41" s="170">
        <v>0</v>
      </c>
      <c r="AB41" s="170">
        <v>0</v>
      </c>
      <c r="AC41" s="170">
        <v>0</v>
      </c>
    </row>
    <row r="42" spans="3:29">
      <c r="C42" s="38" t="s">
        <v>399</v>
      </c>
      <c r="D42" s="38" t="s">
        <v>505</v>
      </c>
      <c r="E42" s="71">
        <v>15335</v>
      </c>
      <c r="F42" s="71">
        <v>21969</v>
      </c>
      <c r="G42" s="71">
        <v>27293</v>
      </c>
      <c r="H42" s="71">
        <v>28442</v>
      </c>
      <c r="I42" s="71">
        <v>29273</v>
      </c>
      <c r="J42" s="71">
        <v>29006</v>
      </c>
      <c r="K42" s="71">
        <v>27117</v>
      </c>
      <c r="L42" s="71">
        <v>28683</v>
      </c>
      <c r="M42" s="71">
        <v>28563</v>
      </c>
      <c r="N42" s="72">
        <v>34195</v>
      </c>
      <c r="O42" s="72">
        <v>47399</v>
      </c>
      <c r="P42" s="72">
        <v>59669</v>
      </c>
      <c r="Q42" s="72">
        <v>55693</v>
      </c>
      <c r="R42" s="72">
        <v>52317</v>
      </c>
      <c r="S42" s="72">
        <v>51927</v>
      </c>
      <c r="T42" s="72">
        <v>61324</v>
      </c>
      <c r="U42" s="72">
        <v>69787</v>
      </c>
      <c r="V42" s="72">
        <v>83674</v>
      </c>
      <c r="W42" s="72">
        <v>102174</v>
      </c>
      <c r="X42" s="72">
        <v>123231</v>
      </c>
      <c r="Y42" s="72">
        <v>147272</v>
      </c>
      <c r="Z42" s="36">
        <v>180420</v>
      </c>
      <c r="AA42" s="38">
        <v>188758</v>
      </c>
      <c r="AB42" s="38">
        <v>197908</v>
      </c>
      <c r="AC42" s="38">
        <v>239274</v>
      </c>
    </row>
    <row r="43" spans="3:29">
      <c r="C43" s="38" t="s">
        <v>400</v>
      </c>
      <c r="D43" s="38" t="s">
        <v>506</v>
      </c>
      <c r="E43" s="71">
        <v>7676</v>
      </c>
      <c r="F43" s="71">
        <v>11541</v>
      </c>
      <c r="G43" s="71">
        <v>19112</v>
      </c>
      <c r="H43" s="71">
        <v>27648</v>
      </c>
      <c r="I43" s="71">
        <v>34996</v>
      </c>
      <c r="J43" s="71">
        <v>38789</v>
      </c>
      <c r="K43" s="71">
        <v>51097</v>
      </c>
      <c r="L43" s="71">
        <v>52556</v>
      </c>
      <c r="M43" s="71">
        <v>60259</v>
      </c>
      <c r="N43" s="72">
        <v>43269</v>
      </c>
      <c r="O43" s="72">
        <v>33472</v>
      </c>
      <c r="P43" s="72">
        <v>60541</v>
      </c>
      <c r="Q43" s="72">
        <v>30006</v>
      </c>
      <c r="R43" s="72">
        <v>33375</v>
      </c>
      <c r="S43" s="72">
        <v>36179</v>
      </c>
      <c r="T43" s="72">
        <v>36341</v>
      </c>
      <c r="U43" s="72">
        <v>41883</v>
      </c>
      <c r="V43" s="72">
        <v>50045</v>
      </c>
      <c r="W43" s="72">
        <v>51301</v>
      </c>
      <c r="X43" s="72">
        <v>61128</v>
      </c>
      <c r="Y43" s="72">
        <v>64305</v>
      </c>
      <c r="Z43" s="36">
        <v>62162</v>
      </c>
      <c r="AA43" s="38">
        <v>72339</v>
      </c>
      <c r="AB43" s="38">
        <v>46201</v>
      </c>
      <c r="AC43" s="38">
        <v>71119</v>
      </c>
    </row>
    <row r="44" spans="3:29">
      <c r="C44" s="38" t="s">
        <v>513</v>
      </c>
      <c r="D44" s="38" t="s">
        <v>514</v>
      </c>
      <c r="E44" s="170">
        <v>0</v>
      </c>
      <c r="F44" s="170">
        <v>0</v>
      </c>
      <c r="G44" s="170">
        <v>0</v>
      </c>
      <c r="H44" s="170">
        <v>0</v>
      </c>
      <c r="I44" s="170">
        <v>0</v>
      </c>
      <c r="J44" s="170">
        <v>0</v>
      </c>
      <c r="K44" s="170">
        <v>0</v>
      </c>
      <c r="L44" s="170">
        <v>0</v>
      </c>
      <c r="M44" s="70">
        <v>988</v>
      </c>
      <c r="N44" s="72">
        <v>36723</v>
      </c>
      <c r="O44" s="72">
        <v>51734</v>
      </c>
      <c r="P44" s="170">
        <v>0</v>
      </c>
      <c r="Q44" s="170">
        <v>0</v>
      </c>
      <c r="R44" s="170">
        <v>0</v>
      </c>
      <c r="S44" s="170">
        <v>0</v>
      </c>
      <c r="T44" s="170">
        <v>0</v>
      </c>
      <c r="U44" s="170">
        <v>0</v>
      </c>
      <c r="V44" s="170">
        <v>0</v>
      </c>
      <c r="W44" s="170">
        <v>0</v>
      </c>
      <c r="X44" s="170">
        <v>0</v>
      </c>
      <c r="Y44" s="170">
        <v>0</v>
      </c>
      <c r="Z44" s="170">
        <v>0</v>
      </c>
      <c r="AA44" s="170">
        <v>0</v>
      </c>
      <c r="AB44" s="170">
        <v>0</v>
      </c>
      <c r="AC44" s="170">
        <v>0</v>
      </c>
    </row>
    <row r="45" spans="3:29">
      <c r="C45" s="38" t="s">
        <v>401</v>
      </c>
      <c r="D45" s="38" t="s">
        <v>447</v>
      </c>
      <c r="E45" s="70">
        <v>106</v>
      </c>
      <c r="F45" s="70">
        <v>146</v>
      </c>
      <c r="G45" s="70">
        <v>156</v>
      </c>
      <c r="H45" s="70">
        <v>49</v>
      </c>
      <c r="I45" s="70">
        <v>32</v>
      </c>
      <c r="J45" s="70">
        <v>17</v>
      </c>
      <c r="K45" s="70">
        <v>39</v>
      </c>
      <c r="L45" s="70">
        <v>57</v>
      </c>
      <c r="M45" s="70">
        <v>118</v>
      </c>
      <c r="N45" s="72">
        <v>171</v>
      </c>
      <c r="O45" s="72">
        <v>116</v>
      </c>
      <c r="P45" s="72">
        <v>174</v>
      </c>
      <c r="Q45" s="72">
        <v>141</v>
      </c>
      <c r="R45" s="72">
        <v>120</v>
      </c>
      <c r="S45" s="72">
        <v>227</v>
      </c>
      <c r="T45" s="72">
        <v>67</v>
      </c>
      <c r="U45" s="72">
        <v>99</v>
      </c>
      <c r="V45" s="72">
        <v>81</v>
      </c>
      <c r="W45" s="72">
        <v>43</v>
      </c>
      <c r="X45" s="72">
        <v>96</v>
      </c>
      <c r="Y45" s="72">
        <v>155</v>
      </c>
      <c r="Z45" s="36">
        <v>122</v>
      </c>
      <c r="AA45" s="38">
        <v>86</v>
      </c>
      <c r="AB45" s="38">
        <v>17</v>
      </c>
      <c r="AC45" s="38">
        <v>20</v>
      </c>
    </row>
    <row r="46" spans="3:29">
      <c r="C46" s="38" t="s">
        <v>402</v>
      </c>
      <c r="D46" s="38" t="s">
        <v>448</v>
      </c>
      <c r="E46" s="71">
        <v>2060</v>
      </c>
      <c r="F46" s="71">
        <v>1791</v>
      </c>
      <c r="G46" s="71">
        <v>1964</v>
      </c>
      <c r="H46" s="71">
        <v>1922</v>
      </c>
      <c r="I46" s="71">
        <v>2296</v>
      </c>
      <c r="J46" s="71">
        <v>2496</v>
      </c>
      <c r="K46" s="71">
        <v>2241</v>
      </c>
      <c r="L46" s="71">
        <v>2633</v>
      </c>
      <c r="M46" s="71">
        <v>2159</v>
      </c>
      <c r="N46" s="72">
        <v>2237</v>
      </c>
      <c r="O46" s="72">
        <v>2510</v>
      </c>
      <c r="P46" s="72">
        <v>2009</v>
      </c>
      <c r="Q46" s="72">
        <v>1662</v>
      </c>
      <c r="R46" s="72">
        <v>2124</v>
      </c>
      <c r="S46" s="72">
        <v>2330</v>
      </c>
      <c r="T46" s="72">
        <v>2927</v>
      </c>
      <c r="U46" s="72">
        <v>3052</v>
      </c>
      <c r="V46" s="72">
        <v>2687</v>
      </c>
      <c r="W46" s="72">
        <v>2493</v>
      </c>
      <c r="X46" s="72">
        <v>2161</v>
      </c>
      <c r="Y46" s="72">
        <v>2066</v>
      </c>
      <c r="Z46" s="36">
        <v>2353</v>
      </c>
      <c r="AA46" s="38">
        <v>2420</v>
      </c>
      <c r="AB46" s="38">
        <v>1315</v>
      </c>
      <c r="AC46" s="38">
        <v>1974</v>
      </c>
    </row>
    <row r="47" spans="3:29">
      <c r="C47" s="38" t="s">
        <v>5</v>
      </c>
      <c r="D47" s="38" t="s">
        <v>449</v>
      </c>
      <c r="E47" s="70">
        <v>329</v>
      </c>
      <c r="F47" s="70">
        <v>372</v>
      </c>
      <c r="G47" s="70">
        <v>390</v>
      </c>
      <c r="H47" s="70">
        <v>630</v>
      </c>
      <c r="I47" s="70">
        <v>589</v>
      </c>
      <c r="J47" s="70">
        <v>673</v>
      </c>
      <c r="K47" s="70">
        <v>532</v>
      </c>
      <c r="L47" s="70">
        <v>778</v>
      </c>
      <c r="M47" s="70">
        <v>804</v>
      </c>
      <c r="N47" s="72">
        <v>847</v>
      </c>
      <c r="O47" s="72">
        <v>821</v>
      </c>
      <c r="P47" s="72">
        <v>954</v>
      </c>
      <c r="Q47" s="72">
        <v>813</v>
      </c>
      <c r="R47" s="72">
        <v>858</v>
      </c>
      <c r="S47" s="72">
        <v>799</v>
      </c>
      <c r="T47" s="72">
        <v>762</v>
      </c>
      <c r="U47" s="72">
        <v>808</v>
      </c>
      <c r="V47" s="72">
        <v>784</v>
      </c>
      <c r="W47" s="72">
        <v>762</v>
      </c>
      <c r="X47" s="72">
        <v>680</v>
      </c>
      <c r="Y47" s="72">
        <v>820</v>
      </c>
      <c r="Z47" s="63">
        <v>702</v>
      </c>
      <c r="AA47" s="38">
        <v>710</v>
      </c>
      <c r="AB47" s="38">
        <v>438</v>
      </c>
      <c r="AC47" s="38">
        <v>439</v>
      </c>
    </row>
    <row r="48" spans="3:29">
      <c r="C48" s="38" t="s">
        <v>403</v>
      </c>
      <c r="D48" s="38" t="s">
        <v>450</v>
      </c>
      <c r="E48" s="71">
        <v>3633</v>
      </c>
      <c r="F48" s="71">
        <v>3523</v>
      </c>
      <c r="G48" s="71">
        <v>3378</v>
      </c>
      <c r="H48" s="71">
        <v>3931</v>
      </c>
      <c r="I48" s="71">
        <v>3985</v>
      </c>
      <c r="J48" s="71">
        <v>3948</v>
      </c>
      <c r="K48" s="71">
        <v>3873</v>
      </c>
      <c r="L48" s="71">
        <v>4325</v>
      </c>
      <c r="M48" s="71">
        <v>4840</v>
      </c>
      <c r="N48" s="72">
        <v>5143</v>
      </c>
      <c r="O48" s="72">
        <v>5834</v>
      </c>
      <c r="P48" s="72">
        <v>6082</v>
      </c>
      <c r="Q48" s="72">
        <v>5536</v>
      </c>
      <c r="R48" s="72">
        <v>6322</v>
      </c>
      <c r="S48" s="72">
        <v>6735</v>
      </c>
      <c r="T48" s="72">
        <v>7005</v>
      </c>
      <c r="U48" s="72">
        <v>6680</v>
      </c>
      <c r="V48" s="72">
        <v>7746</v>
      </c>
      <c r="W48" s="72">
        <v>9044</v>
      </c>
      <c r="X48" s="72">
        <v>9204</v>
      </c>
      <c r="Y48" s="72">
        <v>8945</v>
      </c>
      <c r="Z48" s="36">
        <v>9463</v>
      </c>
      <c r="AA48" s="38">
        <v>10704</v>
      </c>
      <c r="AB48" s="38">
        <v>2668</v>
      </c>
      <c r="AC48" s="38">
        <v>10643</v>
      </c>
    </row>
    <row r="49" spans="3:29">
      <c r="C49" s="38" t="s">
        <v>404</v>
      </c>
      <c r="D49" s="38" t="s">
        <v>451</v>
      </c>
      <c r="E49" s="71">
        <v>1132</v>
      </c>
      <c r="F49" s="70">
        <v>955</v>
      </c>
      <c r="G49" s="70">
        <v>879</v>
      </c>
      <c r="H49" s="70">
        <v>921</v>
      </c>
      <c r="I49" s="70">
        <v>935</v>
      </c>
      <c r="J49" s="70">
        <v>865</v>
      </c>
      <c r="K49" s="70">
        <v>719</v>
      </c>
      <c r="L49" s="70">
        <v>752</v>
      </c>
      <c r="M49" s="70">
        <v>724</v>
      </c>
      <c r="N49" s="72">
        <v>680</v>
      </c>
      <c r="O49" s="72">
        <v>621</v>
      </c>
      <c r="P49" s="72">
        <v>579</v>
      </c>
      <c r="Q49" s="72">
        <v>484</v>
      </c>
      <c r="R49" s="72">
        <v>477</v>
      </c>
      <c r="S49" s="72">
        <v>425</v>
      </c>
      <c r="T49" s="72">
        <v>429</v>
      </c>
      <c r="U49" s="72">
        <v>435</v>
      </c>
      <c r="V49" s="72">
        <v>452</v>
      </c>
      <c r="W49" s="72">
        <v>451</v>
      </c>
      <c r="X49" s="72">
        <v>417</v>
      </c>
      <c r="Y49" s="72">
        <v>406</v>
      </c>
      <c r="Z49" s="36">
        <v>388</v>
      </c>
      <c r="AA49" s="36">
        <v>415</v>
      </c>
      <c r="AB49" s="36">
        <v>206</v>
      </c>
      <c r="AC49" s="36">
        <v>447</v>
      </c>
    </row>
    <row r="50" spans="3:29">
      <c r="C50" s="38" t="s">
        <v>405</v>
      </c>
      <c r="D50" s="38" t="s">
        <v>507</v>
      </c>
      <c r="E50" s="70">
        <v>549</v>
      </c>
      <c r="F50" s="70">
        <v>613</v>
      </c>
      <c r="G50" s="70">
        <v>955</v>
      </c>
      <c r="H50" s="71">
        <v>1050</v>
      </c>
      <c r="I50" s="71">
        <v>1099</v>
      </c>
      <c r="J50" s="71">
        <v>1267</v>
      </c>
      <c r="K50" s="70">
        <v>874</v>
      </c>
      <c r="L50" s="71">
        <v>1096</v>
      </c>
      <c r="M50" s="71">
        <v>1363</v>
      </c>
      <c r="N50" s="72">
        <v>1228</v>
      </c>
      <c r="O50" s="72">
        <v>1547</v>
      </c>
      <c r="P50" s="72">
        <v>1381</v>
      </c>
      <c r="Q50" s="72">
        <v>1374</v>
      </c>
      <c r="R50" s="72">
        <v>1586</v>
      </c>
      <c r="S50" s="72">
        <v>1165</v>
      </c>
      <c r="T50" s="72">
        <v>1261</v>
      </c>
      <c r="U50" s="72">
        <v>1166</v>
      </c>
      <c r="V50" s="72">
        <v>1670</v>
      </c>
      <c r="W50" s="72">
        <v>1357</v>
      </c>
      <c r="X50" s="72">
        <v>1786</v>
      </c>
      <c r="Y50" s="72">
        <v>1657</v>
      </c>
      <c r="Z50" s="36">
        <v>1129</v>
      </c>
      <c r="AA50" s="38">
        <v>1676</v>
      </c>
      <c r="AB50" s="38">
        <v>1005</v>
      </c>
      <c r="AC50" s="38">
        <v>1357</v>
      </c>
    </row>
    <row r="51" spans="3:29">
      <c r="C51" s="38" t="s">
        <v>406</v>
      </c>
      <c r="D51" s="38" t="s">
        <v>452</v>
      </c>
      <c r="E51" s="70">
        <v>104</v>
      </c>
      <c r="F51" s="70">
        <v>91</v>
      </c>
      <c r="G51" s="70">
        <v>146</v>
      </c>
      <c r="H51" s="70">
        <v>184</v>
      </c>
      <c r="I51" s="70">
        <v>206</v>
      </c>
      <c r="J51" s="70">
        <v>245</v>
      </c>
      <c r="K51" s="70">
        <v>180</v>
      </c>
      <c r="L51" s="70">
        <v>247</v>
      </c>
      <c r="M51" s="70">
        <v>280</v>
      </c>
      <c r="N51" s="72">
        <v>301</v>
      </c>
      <c r="O51" s="72">
        <v>339</v>
      </c>
      <c r="P51" s="72">
        <v>274</v>
      </c>
      <c r="Q51" s="72">
        <v>286</v>
      </c>
      <c r="R51" s="72">
        <v>274</v>
      </c>
      <c r="S51" s="72">
        <v>224</v>
      </c>
      <c r="T51" s="72">
        <v>230</v>
      </c>
      <c r="U51" s="72">
        <v>239</v>
      </c>
      <c r="V51" s="72">
        <v>390</v>
      </c>
      <c r="W51" s="72">
        <v>296</v>
      </c>
      <c r="X51" s="72">
        <v>440</v>
      </c>
      <c r="Y51" s="72">
        <v>357</v>
      </c>
      <c r="Z51" s="36">
        <v>261</v>
      </c>
      <c r="AA51" s="38">
        <v>348</v>
      </c>
      <c r="AB51" s="38">
        <v>230</v>
      </c>
      <c r="AC51" s="38">
        <v>285</v>
      </c>
    </row>
    <row r="52" spans="3:29">
      <c r="C52" s="38" t="s">
        <v>407</v>
      </c>
      <c r="D52" s="38" t="s">
        <v>508</v>
      </c>
      <c r="E52" s="170">
        <v>0</v>
      </c>
      <c r="F52" s="170">
        <v>0</v>
      </c>
      <c r="G52" s="170">
        <v>0</v>
      </c>
      <c r="H52" s="170">
        <v>0</v>
      </c>
      <c r="I52" s="170">
        <v>0</v>
      </c>
      <c r="J52" s="70">
        <v>511</v>
      </c>
      <c r="K52" s="71">
        <v>1184</v>
      </c>
      <c r="L52" s="71">
        <v>1616</v>
      </c>
      <c r="M52" s="71">
        <v>1802</v>
      </c>
      <c r="N52" s="72">
        <v>1426</v>
      </c>
      <c r="O52" s="72">
        <v>1847</v>
      </c>
      <c r="P52" s="72">
        <v>1420</v>
      </c>
      <c r="Q52" s="72">
        <v>1009</v>
      </c>
      <c r="R52" s="72">
        <v>713</v>
      </c>
      <c r="S52" s="72">
        <v>181</v>
      </c>
      <c r="T52" s="72">
        <v>63</v>
      </c>
      <c r="U52" s="72">
        <v>33</v>
      </c>
      <c r="V52" s="72">
        <v>26</v>
      </c>
      <c r="W52" s="72">
        <v>15</v>
      </c>
      <c r="X52" s="72">
        <v>5</v>
      </c>
      <c r="Y52" s="170">
        <v>0</v>
      </c>
      <c r="Z52" s="36">
        <v>2</v>
      </c>
      <c r="AA52" s="38">
        <v>3</v>
      </c>
      <c r="AB52" s="38">
        <v>0</v>
      </c>
      <c r="AC52" s="38">
        <v>1</v>
      </c>
    </row>
    <row r="53" spans="3:29">
      <c r="C53" s="38" t="s">
        <v>408</v>
      </c>
      <c r="D53" s="38" t="s">
        <v>453</v>
      </c>
      <c r="E53" s="170">
        <v>0</v>
      </c>
      <c r="F53" s="170">
        <v>0</v>
      </c>
      <c r="G53" s="170">
        <v>0</v>
      </c>
      <c r="H53" s="170">
        <v>0</v>
      </c>
      <c r="I53" s="170">
        <v>0</v>
      </c>
      <c r="J53" s="70">
        <v>289</v>
      </c>
      <c r="K53" s="70">
        <v>545</v>
      </c>
      <c r="L53" s="70">
        <v>698</v>
      </c>
      <c r="M53" s="70">
        <v>747</v>
      </c>
      <c r="N53" s="72">
        <v>543</v>
      </c>
      <c r="O53" s="72">
        <v>648</v>
      </c>
      <c r="P53" s="72">
        <v>434</v>
      </c>
      <c r="Q53" s="72">
        <v>302</v>
      </c>
      <c r="R53" s="72">
        <v>176</v>
      </c>
      <c r="S53" s="72">
        <v>31</v>
      </c>
      <c r="T53" s="72">
        <v>18</v>
      </c>
      <c r="U53" s="72">
        <v>5</v>
      </c>
      <c r="V53" s="72">
        <v>15</v>
      </c>
      <c r="W53" s="72">
        <v>8</v>
      </c>
      <c r="X53" s="72">
        <v>1</v>
      </c>
      <c r="Y53" s="170">
        <v>0</v>
      </c>
      <c r="Z53" s="170">
        <v>0</v>
      </c>
      <c r="AA53" s="170">
        <v>0</v>
      </c>
      <c r="AB53" s="170">
        <v>0</v>
      </c>
      <c r="AC53" s="170">
        <v>0</v>
      </c>
    </row>
    <row r="54" spans="3:29" ht="40.5">
      <c r="C54" s="64" t="s">
        <v>409</v>
      </c>
      <c r="D54" s="65" t="s">
        <v>454</v>
      </c>
      <c r="E54" s="71">
        <v>2346</v>
      </c>
      <c r="F54" s="71">
        <v>1925</v>
      </c>
      <c r="G54" s="71">
        <v>1949</v>
      </c>
      <c r="H54" s="71">
        <v>2290</v>
      </c>
      <c r="I54" s="71">
        <v>2169</v>
      </c>
      <c r="J54" s="71">
        <v>2020</v>
      </c>
      <c r="K54" s="71">
        <v>2081</v>
      </c>
      <c r="L54" s="71">
        <v>2285</v>
      </c>
      <c r="M54" s="71">
        <v>2166</v>
      </c>
      <c r="N54" s="72">
        <v>2361</v>
      </c>
      <c r="O54" s="72">
        <v>2535</v>
      </c>
      <c r="P54" s="72">
        <v>2582</v>
      </c>
      <c r="Q54" s="72">
        <v>1770</v>
      </c>
      <c r="R54" s="72">
        <v>1976</v>
      </c>
      <c r="S54" s="72">
        <v>3126</v>
      </c>
      <c r="T54" s="72">
        <v>3890</v>
      </c>
      <c r="U54" s="72">
        <v>4079</v>
      </c>
      <c r="V54" s="72">
        <v>4314</v>
      </c>
      <c r="W54" s="72">
        <v>4678</v>
      </c>
      <c r="X54" s="72">
        <v>4856</v>
      </c>
      <c r="Y54" s="72">
        <v>5036</v>
      </c>
      <c r="Z54" s="36">
        <v>4951</v>
      </c>
      <c r="AA54" s="38">
        <v>5082</v>
      </c>
      <c r="AB54" s="38">
        <v>2417</v>
      </c>
      <c r="AC54" s="38">
        <v>2986</v>
      </c>
    </row>
    <row r="55" spans="3:29">
      <c r="C55" s="38" t="s">
        <v>410</v>
      </c>
      <c r="D55" s="38" t="s">
        <v>455</v>
      </c>
      <c r="E55" s="71">
        <v>3249</v>
      </c>
      <c r="F55" s="71">
        <v>2712</v>
      </c>
      <c r="G55" s="71">
        <v>2690</v>
      </c>
      <c r="H55" s="71">
        <v>2972</v>
      </c>
      <c r="I55" s="71">
        <v>2811</v>
      </c>
      <c r="J55" s="71">
        <v>2815</v>
      </c>
      <c r="K55" s="71">
        <v>2763</v>
      </c>
      <c r="L55" s="71">
        <v>3037</v>
      </c>
      <c r="M55" s="71">
        <v>2974</v>
      </c>
      <c r="N55" s="72">
        <v>2974</v>
      </c>
      <c r="O55" s="72">
        <v>3513</v>
      </c>
      <c r="P55" s="72">
        <v>3312</v>
      </c>
      <c r="Q55" s="72">
        <v>2604</v>
      </c>
      <c r="R55" s="72">
        <v>2748</v>
      </c>
      <c r="S55" s="72">
        <v>4449</v>
      </c>
      <c r="T55" s="72">
        <v>5337</v>
      </c>
      <c r="U55" s="72">
        <v>5323</v>
      </c>
      <c r="V55" s="72">
        <v>5609</v>
      </c>
      <c r="W55" s="72">
        <v>6094</v>
      </c>
      <c r="X55" s="72">
        <v>6173</v>
      </c>
      <c r="Y55" s="72">
        <v>6091</v>
      </c>
      <c r="Z55" s="36">
        <v>5904</v>
      </c>
      <c r="AA55" s="38">
        <v>6034</v>
      </c>
      <c r="AB55" s="38">
        <v>2749</v>
      </c>
      <c r="AC55" s="38">
        <v>3508</v>
      </c>
    </row>
    <row r="56" spans="3:29">
      <c r="C56" s="38" t="s">
        <v>411</v>
      </c>
      <c r="D56" s="38" t="s">
        <v>456</v>
      </c>
      <c r="E56" s="70">
        <v>131</v>
      </c>
      <c r="F56" s="70">
        <v>161</v>
      </c>
      <c r="G56" s="70">
        <v>195</v>
      </c>
      <c r="H56" s="70">
        <v>188</v>
      </c>
      <c r="I56" s="70">
        <v>184</v>
      </c>
      <c r="J56" s="70">
        <v>187</v>
      </c>
      <c r="K56" s="70">
        <v>188</v>
      </c>
      <c r="L56" s="70">
        <v>200</v>
      </c>
      <c r="M56" s="70">
        <v>208</v>
      </c>
      <c r="N56" s="72">
        <v>244</v>
      </c>
      <c r="O56" s="72">
        <v>303</v>
      </c>
      <c r="P56" s="72">
        <v>261</v>
      </c>
      <c r="Q56" s="72">
        <v>222</v>
      </c>
      <c r="R56" s="72">
        <v>264</v>
      </c>
      <c r="S56" s="72">
        <v>303</v>
      </c>
      <c r="T56" s="72">
        <v>333</v>
      </c>
      <c r="U56" s="72">
        <v>334</v>
      </c>
      <c r="V56" s="72">
        <v>313</v>
      </c>
      <c r="W56" s="72">
        <v>308</v>
      </c>
      <c r="X56" s="72">
        <v>284</v>
      </c>
      <c r="Y56" s="72">
        <v>204</v>
      </c>
      <c r="Z56" s="36">
        <v>204</v>
      </c>
      <c r="AA56" s="38">
        <v>246</v>
      </c>
      <c r="AB56" s="38">
        <v>168</v>
      </c>
      <c r="AC56" s="38">
        <v>247</v>
      </c>
    </row>
    <row r="57" spans="3:29">
      <c r="C57" s="38" t="s">
        <v>412</v>
      </c>
      <c r="D57" s="38" t="s">
        <v>457</v>
      </c>
      <c r="E57" s="70">
        <v>9</v>
      </c>
      <c r="F57" s="70">
        <v>18</v>
      </c>
      <c r="G57" s="70">
        <v>18</v>
      </c>
      <c r="H57" s="70">
        <v>12</v>
      </c>
      <c r="I57" s="70">
        <v>10</v>
      </c>
      <c r="J57" s="70">
        <v>7</v>
      </c>
      <c r="K57" s="70">
        <v>24</v>
      </c>
      <c r="L57" s="70">
        <v>6</v>
      </c>
      <c r="M57" s="70">
        <v>8</v>
      </c>
      <c r="N57" s="72">
        <v>5</v>
      </c>
      <c r="O57" s="72">
        <v>11</v>
      </c>
      <c r="P57" s="72">
        <v>4</v>
      </c>
      <c r="Q57" s="72">
        <v>17</v>
      </c>
      <c r="R57" s="72">
        <v>31</v>
      </c>
      <c r="S57" s="72">
        <v>60</v>
      </c>
      <c r="T57" s="72">
        <v>136</v>
      </c>
      <c r="U57" s="72">
        <v>109</v>
      </c>
      <c r="V57" s="72">
        <v>55</v>
      </c>
      <c r="W57" s="72">
        <v>34</v>
      </c>
      <c r="X57" s="72">
        <v>27</v>
      </c>
      <c r="Y57" s="72">
        <v>28</v>
      </c>
      <c r="Z57" s="36">
        <v>27</v>
      </c>
      <c r="AA57" s="38">
        <v>16</v>
      </c>
      <c r="AB57" s="38">
        <v>13</v>
      </c>
      <c r="AC57" s="38">
        <v>19</v>
      </c>
    </row>
    <row r="58" spans="3:29">
      <c r="C58" s="38" t="s">
        <v>413</v>
      </c>
      <c r="D58" s="38" t="s">
        <v>458</v>
      </c>
      <c r="E58" s="170">
        <v>0</v>
      </c>
      <c r="F58" s="170">
        <v>0</v>
      </c>
      <c r="G58" s="170">
        <v>0</v>
      </c>
      <c r="H58" s="170">
        <v>0</v>
      </c>
      <c r="I58" s="170">
        <v>0</v>
      </c>
      <c r="J58" s="170">
        <v>0</v>
      </c>
      <c r="K58" s="170">
        <v>0</v>
      </c>
      <c r="L58" s="170">
        <v>0</v>
      </c>
      <c r="M58" s="170">
        <v>0</v>
      </c>
      <c r="N58" s="170">
        <v>0</v>
      </c>
      <c r="O58" s="170">
        <v>0</v>
      </c>
      <c r="P58" s="72">
        <v>1</v>
      </c>
      <c r="Q58" s="72">
        <v>0</v>
      </c>
      <c r="R58" s="72">
        <v>1</v>
      </c>
      <c r="S58" s="72">
        <v>1</v>
      </c>
      <c r="T58" s="72">
        <v>0</v>
      </c>
      <c r="U58" s="72">
        <v>1</v>
      </c>
      <c r="V58" s="72">
        <v>0</v>
      </c>
      <c r="W58" s="72">
        <v>0</v>
      </c>
      <c r="X58" s="72">
        <v>0</v>
      </c>
      <c r="Y58" s="72">
        <v>0</v>
      </c>
      <c r="Z58" s="48">
        <v>0</v>
      </c>
      <c r="AA58" s="38">
        <v>0</v>
      </c>
      <c r="AB58" s="38">
        <v>0</v>
      </c>
      <c r="AC58" s="38">
        <v>0</v>
      </c>
    </row>
    <row r="59" spans="3:29" ht="45.75" customHeight="1">
      <c r="C59" s="64" t="s">
        <v>416</v>
      </c>
      <c r="D59" s="65" t="s">
        <v>460</v>
      </c>
      <c r="E59" s="170">
        <v>0</v>
      </c>
      <c r="F59" s="170">
        <v>0</v>
      </c>
      <c r="G59" s="170">
        <v>0</v>
      </c>
      <c r="H59" s="170">
        <v>0</v>
      </c>
      <c r="I59" s="170">
        <v>0</v>
      </c>
      <c r="J59" s="70">
        <v>1</v>
      </c>
      <c r="K59" s="170">
        <v>0</v>
      </c>
      <c r="L59" s="170">
        <v>0</v>
      </c>
      <c r="M59" s="170">
        <v>0</v>
      </c>
      <c r="N59" s="170">
        <v>0</v>
      </c>
      <c r="O59" s="170">
        <v>0</v>
      </c>
      <c r="P59" s="170">
        <v>0</v>
      </c>
      <c r="Q59" s="170">
        <v>0</v>
      </c>
      <c r="R59" s="170">
        <v>0</v>
      </c>
      <c r="S59" s="170">
        <v>0</v>
      </c>
      <c r="T59" s="170">
        <v>0</v>
      </c>
      <c r="U59" s="170">
        <v>0</v>
      </c>
      <c r="V59" s="170">
        <v>0</v>
      </c>
      <c r="W59" s="170">
        <v>0</v>
      </c>
      <c r="X59" s="170">
        <v>0</v>
      </c>
      <c r="Y59" s="170">
        <v>0</v>
      </c>
      <c r="Z59" s="170">
        <v>0</v>
      </c>
      <c r="AA59" s="170">
        <v>0</v>
      </c>
      <c r="AB59" s="170">
        <v>0</v>
      </c>
      <c r="AC59" s="170">
        <v>0</v>
      </c>
    </row>
    <row r="60" spans="3:29" ht="67.5">
      <c r="C60" s="64" t="s">
        <v>417</v>
      </c>
      <c r="D60" s="65" t="s">
        <v>461</v>
      </c>
      <c r="E60" s="70">
        <v>5</v>
      </c>
      <c r="F60" s="70">
        <v>2</v>
      </c>
      <c r="G60" s="70">
        <v>7</v>
      </c>
      <c r="H60" s="70">
        <v>3</v>
      </c>
      <c r="I60" s="70">
        <v>5</v>
      </c>
      <c r="J60" s="70">
        <v>3</v>
      </c>
      <c r="K60" s="70">
        <v>7</v>
      </c>
      <c r="L60" s="70">
        <v>14</v>
      </c>
      <c r="M60" s="70">
        <v>3</v>
      </c>
      <c r="N60" s="72">
        <v>5</v>
      </c>
      <c r="O60" s="72">
        <v>2</v>
      </c>
      <c r="P60" s="72">
        <v>2</v>
      </c>
      <c r="Q60" s="72">
        <v>3</v>
      </c>
      <c r="R60" s="72">
        <v>4</v>
      </c>
      <c r="S60" s="72">
        <v>7</v>
      </c>
      <c r="T60" s="72">
        <v>1</v>
      </c>
      <c r="U60" s="72">
        <v>3</v>
      </c>
      <c r="V60" s="72">
        <v>2</v>
      </c>
      <c r="W60" s="72">
        <v>4</v>
      </c>
      <c r="X60" s="72">
        <v>6</v>
      </c>
      <c r="Y60" s="72">
        <v>3</v>
      </c>
      <c r="Z60" s="170">
        <v>0</v>
      </c>
      <c r="AA60" s="170">
        <v>0</v>
      </c>
      <c r="AB60" s="170">
        <v>1</v>
      </c>
      <c r="AC60" s="38">
        <v>1</v>
      </c>
    </row>
    <row r="61" spans="3:29" ht="40.5">
      <c r="C61" s="64" t="s">
        <v>418</v>
      </c>
      <c r="D61" s="65" t="s">
        <v>462</v>
      </c>
      <c r="E61" s="170">
        <v>0</v>
      </c>
      <c r="F61" s="170">
        <v>0</v>
      </c>
      <c r="G61" s="170">
        <v>0</v>
      </c>
      <c r="H61" s="170">
        <v>0</v>
      </c>
      <c r="I61" s="170">
        <v>0</v>
      </c>
      <c r="J61" s="170">
        <v>0</v>
      </c>
      <c r="K61" s="170">
        <v>0</v>
      </c>
      <c r="L61" s="170">
        <v>0</v>
      </c>
      <c r="M61" s="170">
        <v>0</v>
      </c>
      <c r="N61" s="170">
        <v>0</v>
      </c>
      <c r="O61" s="170">
        <v>0</v>
      </c>
      <c r="P61" s="170">
        <v>0</v>
      </c>
      <c r="Q61" s="170">
        <v>0</v>
      </c>
      <c r="R61" s="170">
        <v>0</v>
      </c>
      <c r="S61" s="170">
        <v>0</v>
      </c>
      <c r="T61" s="170">
        <v>0</v>
      </c>
      <c r="U61" s="170">
        <v>0</v>
      </c>
      <c r="V61" s="170">
        <v>0</v>
      </c>
      <c r="W61" s="170">
        <v>0</v>
      </c>
      <c r="X61" s="170">
        <v>0</v>
      </c>
      <c r="Y61" s="170">
        <v>0</v>
      </c>
      <c r="Z61" s="170">
        <v>0</v>
      </c>
      <c r="AA61" s="170">
        <v>0</v>
      </c>
      <c r="AB61" s="170">
        <v>0</v>
      </c>
      <c r="AC61" s="170">
        <v>0</v>
      </c>
    </row>
    <row r="62" spans="3:29">
      <c r="C62" s="38" t="s">
        <v>419</v>
      </c>
      <c r="D62" s="38" t="s">
        <v>463</v>
      </c>
      <c r="E62" s="170">
        <v>0</v>
      </c>
      <c r="F62" s="170">
        <v>0</v>
      </c>
      <c r="G62" s="170">
        <v>0</v>
      </c>
      <c r="H62" s="170">
        <v>0</v>
      </c>
      <c r="I62" s="170">
        <v>0</v>
      </c>
      <c r="J62" s="170">
        <v>0</v>
      </c>
      <c r="K62" s="170">
        <v>0</v>
      </c>
      <c r="L62" s="170">
        <v>0</v>
      </c>
      <c r="M62" s="170">
        <v>0</v>
      </c>
      <c r="N62" s="170">
        <v>0</v>
      </c>
      <c r="O62" s="170">
        <v>0</v>
      </c>
      <c r="P62" s="170">
        <v>0</v>
      </c>
      <c r="Q62" s="170">
        <v>0</v>
      </c>
      <c r="R62" s="170">
        <v>0</v>
      </c>
      <c r="S62" s="170">
        <v>0</v>
      </c>
      <c r="T62" s="170">
        <v>0</v>
      </c>
      <c r="U62" s="170">
        <v>0</v>
      </c>
      <c r="V62" s="170">
        <v>0</v>
      </c>
      <c r="W62" s="170">
        <v>0</v>
      </c>
      <c r="X62" s="170">
        <v>0</v>
      </c>
      <c r="Y62" s="170">
        <v>0</v>
      </c>
      <c r="Z62" s="170">
        <v>0</v>
      </c>
      <c r="AA62" s="170">
        <v>0</v>
      </c>
      <c r="AB62" s="170">
        <v>0</v>
      </c>
      <c r="AC62" s="170">
        <v>0</v>
      </c>
    </row>
    <row r="63" spans="3:29">
      <c r="C63" s="38" t="s">
        <v>420</v>
      </c>
      <c r="D63" s="38" t="s">
        <v>464</v>
      </c>
      <c r="E63" s="70">
        <v>1</v>
      </c>
      <c r="F63" s="170">
        <v>0</v>
      </c>
      <c r="G63" s="170">
        <v>0</v>
      </c>
      <c r="H63" s="170">
        <v>0</v>
      </c>
      <c r="I63" s="170">
        <v>0</v>
      </c>
      <c r="J63" s="170">
        <v>0</v>
      </c>
      <c r="K63" s="170">
        <v>0</v>
      </c>
      <c r="L63" s="170">
        <v>0</v>
      </c>
      <c r="M63" s="170">
        <v>0</v>
      </c>
      <c r="N63" s="170">
        <v>0</v>
      </c>
      <c r="O63" s="170">
        <v>0</v>
      </c>
      <c r="P63" s="170">
        <v>0</v>
      </c>
      <c r="Q63" s="72">
        <v>1</v>
      </c>
      <c r="R63" s="72">
        <v>1</v>
      </c>
      <c r="S63" s="170">
        <v>0</v>
      </c>
      <c r="T63" s="170">
        <v>0</v>
      </c>
      <c r="U63" s="170">
        <v>0</v>
      </c>
      <c r="V63" s="170">
        <v>0</v>
      </c>
      <c r="W63" s="170">
        <v>0</v>
      </c>
      <c r="X63" s="170">
        <v>0</v>
      </c>
      <c r="Y63" s="170">
        <v>0</v>
      </c>
      <c r="Z63" s="170">
        <v>0</v>
      </c>
      <c r="AA63" s="170">
        <v>0</v>
      </c>
      <c r="AB63" s="170">
        <v>0</v>
      </c>
      <c r="AC63" s="170">
        <v>0</v>
      </c>
    </row>
    <row r="64" spans="3:29" ht="40.5">
      <c r="C64" s="38" t="s">
        <v>421</v>
      </c>
      <c r="D64" s="65" t="s">
        <v>465</v>
      </c>
      <c r="E64" s="170">
        <v>0</v>
      </c>
      <c r="F64" s="170">
        <v>0</v>
      </c>
      <c r="G64" s="170">
        <v>0</v>
      </c>
      <c r="H64" s="170">
        <v>0</v>
      </c>
      <c r="I64" s="170">
        <v>0</v>
      </c>
      <c r="J64" s="170">
        <v>0</v>
      </c>
      <c r="K64" s="170">
        <v>0</v>
      </c>
      <c r="L64" s="170">
        <v>0</v>
      </c>
      <c r="M64" s="170">
        <v>0</v>
      </c>
      <c r="N64" s="170">
        <v>0</v>
      </c>
      <c r="O64" s="170">
        <v>0</v>
      </c>
      <c r="P64" s="170">
        <v>0</v>
      </c>
      <c r="Q64" s="170">
        <v>0</v>
      </c>
      <c r="R64" s="170">
        <v>0</v>
      </c>
      <c r="S64" s="170">
        <v>0</v>
      </c>
      <c r="T64" s="170">
        <v>0</v>
      </c>
      <c r="U64" s="170">
        <v>0</v>
      </c>
      <c r="V64" s="170">
        <v>0</v>
      </c>
      <c r="W64" s="170">
        <v>0</v>
      </c>
      <c r="X64" s="170">
        <v>0</v>
      </c>
      <c r="Y64" s="170">
        <v>0</v>
      </c>
      <c r="Z64" s="170">
        <v>0</v>
      </c>
      <c r="AA64" s="170">
        <v>0</v>
      </c>
      <c r="AB64" s="170">
        <v>0</v>
      </c>
      <c r="AC64" s="170">
        <v>0</v>
      </c>
    </row>
    <row r="65" spans="3:29">
      <c r="C65" s="38" t="s">
        <v>422</v>
      </c>
      <c r="D65" s="38" t="s">
        <v>466</v>
      </c>
      <c r="E65" s="170">
        <v>0</v>
      </c>
      <c r="F65" s="170">
        <v>0</v>
      </c>
      <c r="G65" s="170">
        <v>0</v>
      </c>
      <c r="H65" s="170">
        <v>0</v>
      </c>
      <c r="I65" s="170">
        <v>0</v>
      </c>
      <c r="J65" s="170">
        <v>0</v>
      </c>
      <c r="K65" s="170">
        <v>0</v>
      </c>
      <c r="L65" s="170">
        <v>0</v>
      </c>
      <c r="M65" s="170">
        <v>0</v>
      </c>
      <c r="N65" s="170">
        <v>0</v>
      </c>
      <c r="O65" s="170">
        <v>0</v>
      </c>
      <c r="P65" s="170">
        <v>0</v>
      </c>
      <c r="Q65" s="170">
        <v>0</v>
      </c>
      <c r="R65" s="170">
        <v>0</v>
      </c>
      <c r="S65" s="170">
        <v>0</v>
      </c>
      <c r="T65" s="170">
        <v>0</v>
      </c>
      <c r="U65" s="170">
        <v>0</v>
      </c>
      <c r="V65" s="170">
        <v>0</v>
      </c>
      <c r="W65" s="170">
        <v>0</v>
      </c>
      <c r="X65" s="170">
        <v>0</v>
      </c>
      <c r="Y65" s="170">
        <v>0</v>
      </c>
      <c r="Z65" s="170">
        <v>0</v>
      </c>
      <c r="AA65" s="170">
        <v>0</v>
      </c>
      <c r="AB65" s="170">
        <v>0</v>
      </c>
      <c r="AC65" s="170">
        <v>0</v>
      </c>
    </row>
    <row r="66" spans="3:29">
      <c r="C66" s="38" t="s">
        <v>414</v>
      </c>
      <c r="D66" s="38" t="s">
        <v>509</v>
      </c>
      <c r="E66" s="170">
        <v>0</v>
      </c>
      <c r="F66" s="70">
        <v>1</v>
      </c>
      <c r="G66" s="170">
        <v>0</v>
      </c>
      <c r="H66" s="170">
        <v>0</v>
      </c>
      <c r="I66" s="170">
        <v>0</v>
      </c>
      <c r="J66" s="170">
        <v>0</v>
      </c>
      <c r="K66" s="170">
        <v>0</v>
      </c>
      <c r="L66" s="170">
        <v>0</v>
      </c>
      <c r="M66" s="170">
        <v>0</v>
      </c>
      <c r="N66" s="170">
        <v>0</v>
      </c>
      <c r="O66" s="170">
        <v>0</v>
      </c>
      <c r="P66" s="170">
        <v>0</v>
      </c>
      <c r="Q66" s="170">
        <v>0</v>
      </c>
      <c r="R66" s="72">
        <v>2</v>
      </c>
      <c r="S66" s="170">
        <v>0</v>
      </c>
      <c r="T66" s="72">
        <v>1</v>
      </c>
      <c r="U66" s="72">
        <v>1</v>
      </c>
      <c r="V66" s="170">
        <v>0</v>
      </c>
      <c r="W66" s="170">
        <v>0</v>
      </c>
      <c r="X66" s="170">
        <v>0</v>
      </c>
      <c r="Y66" s="170">
        <v>0</v>
      </c>
      <c r="Z66" s="170">
        <v>0</v>
      </c>
      <c r="AA66" s="170">
        <v>0</v>
      </c>
      <c r="AB66" s="170">
        <v>0</v>
      </c>
      <c r="AC66" s="170">
        <v>0</v>
      </c>
    </row>
    <row r="67" spans="3:29">
      <c r="C67" s="38" t="s">
        <v>415</v>
      </c>
      <c r="D67" s="38" t="s">
        <v>459</v>
      </c>
      <c r="E67" s="170">
        <v>0</v>
      </c>
      <c r="F67" s="170">
        <v>0</v>
      </c>
      <c r="G67" s="70">
        <v>2</v>
      </c>
      <c r="H67" s="170">
        <v>0</v>
      </c>
      <c r="I67" s="170">
        <v>0</v>
      </c>
      <c r="J67" s="170">
        <v>0</v>
      </c>
      <c r="K67" s="170">
        <v>0</v>
      </c>
      <c r="L67" s="170">
        <v>0</v>
      </c>
      <c r="M67" s="170">
        <v>0</v>
      </c>
      <c r="N67" s="170">
        <v>0</v>
      </c>
      <c r="O67" s="170">
        <v>0</v>
      </c>
      <c r="P67" s="170">
        <v>0</v>
      </c>
      <c r="Q67" s="170">
        <v>0</v>
      </c>
      <c r="R67" s="170">
        <v>0</v>
      </c>
      <c r="S67" s="170">
        <v>0</v>
      </c>
      <c r="T67" s="170">
        <v>0</v>
      </c>
      <c r="U67" s="170">
        <v>0</v>
      </c>
      <c r="V67" s="170">
        <v>0</v>
      </c>
      <c r="W67" s="170">
        <v>0</v>
      </c>
      <c r="X67" s="170">
        <v>0</v>
      </c>
      <c r="Y67" s="170">
        <v>0</v>
      </c>
      <c r="Z67" s="170">
        <v>0</v>
      </c>
      <c r="AA67" s="170">
        <v>0</v>
      </c>
      <c r="AB67" s="170">
        <v>0</v>
      </c>
      <c r="AC67" s="170">
        <v>0</v>
      </c>
    </row>
    <row r="68" spans="3:29">
      <c r="C68" s="38" t="s">
        <v>423</v>
      </c>
      <c r="D68" s="38" t="s">
        <v>467</v>
      </c>
      <c r="E68" s="70">
        <v>82</v>
      </c>
      <c r="F68" s="70">
        <v>102</v>
      </c>
      <c r="G68" s="70">
        <v>170</v>
      </c>
      <c r="H68" s="70">
        <v>219</v>
      </c>
      <c r="I68" s="70">
        <v>236</v>
      </c>
      <c r="J68" s="70">
        <v>219</v>
      </c>
      <c r="K68" s="70">
        <v>279</v>
      </c>
      <c r="L68" s="70">
        <v>321</v>
      </c>
      <c r="M68" s="70">
        <v>407</v>
      </c>
      <c r="N68" s="72">
        <v>387</v>
      </c>
      <c r="O68" s="72">
        <v>379</v>
      </c>
      <c r="P68" s="72">
        <v>453</v>
      </c>
      <c r="Q68" s="72">
        <v>401</v>
      </c>
      <c r="R68" s="72">
        <v>385</v>
      </c>
      <c r="S68" s="72">
        <v>314</v>
      </c>
      <c r="T68" s="72">
        <v>350</v>
      </c>
      <c r="U68" s="72">
        <v>399</v>
      </c>
      <c r="V68" s="72">
        <v>433</v>
      </c>
      <c r="W68" s="72">
        <v>452</v>
      </c>
      <c r="X68" s="72">
        <v>509</v>
      </c>
      <c r="Y68" s="72">
        <v>571</v>
      </c>
      <c r="Z68" s="36">
        <v>565</v>
      </c>
      <c r="AA68" s="38">
        <v>639</v>
      </c>
      <c r="AB68" s="38">
        <v>360</v>
      </c>
      <c r="AC68" s="38">
        <v>605</v>
      </c>
    </row>
    <row r="69" spans="3:29">
      <c r="C69" s="38" t="s">
        <v>424</v>
      </c>
      <c r="D69" s="38" t="s">
        <v>468</v>
      </c>
      <c r="E69" s="70">
        <v>43</v>
      </c>
      <c r="F69" s="70">
        <v>35</v>
      </c>
      <c r="G69" s="70">
        <v>145</v>
      </c>
      <c r="H69" s="70">
        <v>97</v>
      </c>
      <c r="I69" s="70">
        <v>79</v>
      </c>
      <c r="J69" s="70">
        <v>131</v>
      </c>
      <c r="K69" s="70">
        <v>302</v>
      </c>
      <c r="L69" s="70">
        <v>389</v>
      </c>
      <c r="M69" s="70">
        <v>512</v>
      </c>
      <c r="N69" s="72">
        <v>416</v>
      </c>
      <c r="O69" s="72">
        <v>529</v>
      </c>
      <c r="P69" s="72">
        <v>606</v>
      </c>
      <c r="Q69" s="72">
        <v>551</v>
      </c>
      <c r="R69" s="72">
        <v>584</v>
      </c>
      <c r="S69" s="72">
        <v>475</v>
      </c>
      <c r="T69" s="72">
        <v>564</v>
      </c>
      <c r="U69" s="72">
        <v>646</v>
      </c>
      <c r="V69" s="72">
        <v>741</v>
      </c>
      <c r="W69" s="72">
        <v>773</v>
      </c>
      <c r="X69" s="72">
        <v>855</v>
      </c>
      <c r="Y69" s="72">
        <v>777</v>
      </c>
      <c r="Z69" s="36">
        <v>900</v>
      </c>
      <c r="AA69" s="38">
        <v>1028</v>
      </c>
      <c r="AB69" s="38">
        <v>339</v>
      </c>
      <c r="AC69" s="38">
        <v>1069</v>
      </c>
    </row>
    <row r="70" spans="3:29">
      <c r="C70" s="38" t="s">
        <v>425</v>
      </c>
      <c r="D70" s="38" t="s">
        <v>469</v>
      </c>
      <c r="E70" s="70">
        <v>17</v>
      </c>
      <c r="F70" s="70">
        <v>21</v>
      </c>
      <c r="G70" s="70">
        <v>38</v>
      </c>
      <c r="H70" s="70">
        <v>65</v>
      </c>
      <c r="I70" s="70">
        <v>75</v>
      </c>
      <c r="J70" s="70">
        <v>95</v>
      </c>
      <c r="K70" s="70">
        <v>100</v>
      </c>
      <c r="L70" s="70">
        <v>96</v>
      </c>
      <c r="M70" s="70">
        <v>158</v>
      </c>
      <c r="N70" s="72">
        <v>180</v>
      </c>
      <c r="O70" s="72">
        <v>165</v>
      </c>
      <c r="P70" s="72">
        <v>195</v>
      </c>
      <c r="Q70" s="72">
        <v>158</v>
      </c>
      <c r="R70" s="72">
        <v>129</v>
      </c>
      <c r="S70" s="72">
        <v>95</v>
      </c>
      <c r="T70" s="72">
        <v>89</v>
      </c>
      <c r="U70" s="72">
        <v>123</v>
      </c>
      <c r="V70" s="72">
        <v>145</v>
      </c>
      <c r="W70" s="72">
        <v>145</v>
      </c>
      <c r="X70" s="72">
        <v>167</v>
      </c>
      <c r="Y70" s="72">
        <v>164</v>
      </c>
      <c r="Z70" s="36">
        <v>216</v>
      </c>
      <c r="AA70" s="38">
        <v>208</v>
      </c>
      <c r="AB70" s="38">
        <v>102</v>
      </c>
      <c r="AC70" s="38">
        <v>177</v>
      </c>
    </row>
    <row r="71" spans="3:29">
      <c r="C71" s="38" t="s">
        <v>426</v>
      </c>
      <c r="D71" s="38" t="s">
        <v>470</v>
      </c>
      <c r="E71" s="71">
        <v>3955</v>
      </c>
      <c r="F71" s="71">
        <v>4034</v>
      </c>
      <c r="G71" s="71">
        <v>4813</v>
      </c>
      <c r="H71" s="71">
        <v>5302</v>
      </c>
      <c r="I71" s="71">
        <v>5267</v>
      </c>
      <c r="J71" s="71">
        <v>5487</v>
      </c>
      <c r="K71" s="71">
        <v>6028</v>
      </c>
      <c r="L71" s="71">
        <v>3875</v>
      </c>
      <c r="M71" s="71">
        <v>4333</v>
      </c>
      <c r="N71" s="72">
        <v>4656</v>
      </c>
      <c r="O71" s="72">
        <v>4769</v>
      </c>
      <c r="P71" s="72">
        <v>5438</v>
      </c>
      <c r="Q71" s="72">
        <v>4161</v>
      </c>
      <c r="R71" s="72">
        <v>4183</v>
      </c>
      <c r="S71" s="72">
        <v>3396</v>
      </c>
      <c r="T71" s="72">
        <v>3490</v>
      </c>
      <c r="U71" s="72">
        <v>3335</v>
      </c>
      <c r="V71" s="72">
        <v>3321</v>
      </c>
      <c r="W71" s="72">
        <v>3500</v>
      </c>
      <c r="X71" s="72">
        <v>3838</v>
      </c>
      <c r="Y71" s="72">
        <v>3862</v>
      </c>
      <c r="Z71" s="36">
        <v>4036</v>
      </c>
      <c r="AA71" s="38">
        <v>3888</v>
      </c>
      <c r="AB71" s="38">
        <v>1776</v>
      </c>
      <c r="AC71" s="38">
        <v>3633</v>
      </c>
    </row>
    <row r="72" spans="3:29">
      <c r="C72" s="38" t="s">
        <v>427</v>
      </c>
      <c r="D72" s="38" t="s">
        <v>471</v>
      </c>
      <c r="E72" s="70">
        <v>12</v>
      </c>
      <c r="F72" s="70">
        <v>10</v>
      </c>
      <c r="G72" s="70">
        <v>39</v>
      </c>
      <c r="H72" s="70">
        <v>38</v>
      </c>
      <c r="I72" s="70">
        <v>14</v>
      </c>
      <c r="J72" s="70">
        <v>3</v>
      </c>
      <c r="K72" s="70">
        <v>3</v>
      </c>
      <c r="L72" s="70">
        <v>16</v>
      </c>
      <c r="M72" s="70">
        <v>1</v>
      </c>
      <c r="N72" s="72">
        <v>1</v>
      </c>
      <c r="O72" s="72">
        <v>0</v>
      </c>
      <c r="P72" s="72">
        <v>0</v>
      </c>
      <c r="Q72" s="72">
        <v>2</v>
      </c>
      <c r="R72" s="72">
        <v>1</v>
      </c>
      <c r="S72" s="72">
        <v>1</v>
      </c>
      <c r="T72" s="72">
        <v>3</v>
      </c>
      <c r="U72" s="72">
        <v>0</v>
      </c>
      <c r="V72" s="72">
        <v>2</v>
      </c>
      <c r="W72" s="72">
        <v>1</v>
      </c>
      <c r="X72" s="72">
        <v>1</v>
      </c>
      <c r="Y72" s="72">
        <v>1</v>
      </c>
      <c r="Z72" s="36">
        <v>2</v>
      </c>
      <c r="AA72" s="38">
        <v>1</v>
      </c>
      <c r="AB72" s="38">
        <v>1</v>
      </c>
      <c r="AC72" s="38">
        <v>1</v>
      </c>
    </row>
    <row r="73" spans="3:29">
      <c r="C73" s="38" t="s">
        <v>428</v>
      </c>
      <c r="D73" s="38" t="s">
        <v>472</v>
      </c>
      <c r="E73" s="70">
        <v>402</v>
      </c>
      <c r="F73" s="70">
        <v>322</v>
      </c>
      <c r="G73" s="70">
        <v>203</v>
      </c>
      <c r="H73" s="70">
        <v>219</v>
      </c>
      <c r="I73" s="70">
        <v>190</v>
      </c>
      <c r="J73" s="70">
        <v>221</v>
      </c>
      <c r="K73" s="70">
        <v>188</v>
      </c>
      <c r="L73" s="70">
        <v>299</v>
      </c>
      <c r="M73" s="70">
        <v>286</v>
      </c>
      <c r="N73" s="72">
        <v>98</v>
      </c>
      <c r="O73" s="72">
        <v>159</v>
      </c>
      <c r="P73" s="72">
        <v>191</v>
      </c>
      <c r="Q73" s="72">
        <v>281</v>
      </c>
      <c r="R73" s="72">
        <v>97</v>
      </c>
      <c r="S73" s="72">
        <v>100</v>
      </c>
      <c r="T73" s="72">
        <v>66</v>
      </c>
      <c r="U73" s="72">
        <v>80</v>
      </c>
      <c r="V73" s="72">
        <v>88</v>
      </c>
      <c r="W73" s="72">
        <v>160</v>
      </c>
      <c r="X73" s="72">
        <v>205</v>
      </c>
      <c r="Y73" s="72">
        <v>287</v>
      </c>
      <c r="Z73" s="36">
        <v>275</v>
      </c>
      <c r="AA73" s="38">
        <v>210</v>
      </c>
      <c r="AB73" s="38">
        <v>166</v>
      </c>
      <c r="AC73" s="38">
        <v>226</v>
      </c>
    </row>
    <row r="74" spans="3:29">
      <c r="C74" s="38" t="s">
        <v>429</v>
      </c>
      <c r="D74" s="38" t="s">
        <v>473</v>
      </c>
      <c r="E74" s="70">
        <v>62</v>
      </c>
      <c r="F74" s="70">
        <v>50</v>
      </c>
      <c r="G74" s="70">
        <v>87</v>
      </c>
      <c r="H74" s="70">
        <v>124</v>
      </c>
      <c r="I74" s="70">
        <v>131</v>
      </c>
      <c r="J74" s="70">
        <v>95</v>
      </c>
      <c r="K74" s="70">
        <v>74</v>
      </c>
      <c r="L74" s="70">
        <v>71</v>
      </c>
      <c r="M74" s="70">
        <v>131</v>
      </c>
      <c r="N74" s="72">
        <v>103</v>
      </c>
      <c r="O74" s="72">
        <v>93</v>
      </c>
      <c r="P74" s="72">
        <v>94</v>
      </c>
      <c r="Q74" s="72">
        <v>85</v>
      </c>
      <c r="R74" s="72">
        <v>68</v>
      </c>
      <c r="S74" s="72">
        <v>74</v>
      </c>
      <c r="T74" s="72">
        <v>63</v>
      </c>
      <c r="U74" s="72">
        <v>94</v>
      </c>
      <c r="V74" s="72">
        <v>86</v>
      </c>
      <c r="W74" s="72">
        <v>101</v>
      </c>
      <c r="X74" s="72">
        <v>122</v>
      </c>
      <c r="Y74" s="72">
        <v>167</v>
      </c>
      <c r="Z74" s="36">
        <v>139</v>
      </c>
      <c r="AA74" s="38">
        <v>122</v>
      </c>
      <c r="AB74" s="38">
        <v>87</v>
      </c>
      <c r="AC74" s="38">
        <v>87</v>
      </c>
    </row>
    <row r="75" spans="3:29">
      <c r="C75" s="38" t="s">
        <v>430</v>
      </c>
      <c r="D75" s="38" t="s">
        <v>474</v>
      </c>
      <c r="E75" s="70">
        <v>76</v>
      </c>
      <c r="F75" s="70">
        <v>102</v>
      </c>
      <c r="G75" s="70">
        <v>97</v>
      </c>
      <c r="H75" s="70">
        <v>139</v>
      </c>
      <c r="I75" s="70">
        <v>143</v>
      </c>
      <c r="J75" s="70">
        <v>103</v>
      </c>
      <c r="K75" s="70">
        <v>115</v>
      </c>
      <c r="L75" s="70">
        <v>142</v>
      </c>
      <c r="M75" s="70">
        <v>127</v>
      </c>
      <c r="N75" s="72">
        <v>118</v>
      </c>
      <c r="O75" s="72">
        <v>148</v>
      </c>
      <c r="P75" s="72">
        <v>134</v>
      </c>
      <c r="Q75" s="72">
        <v>117</v>
      </c>
      <c r="R75" s="72">
        <v>150</v>
      </c>
      <c r="S75" s="72">
        <v>149</v>
      </c>
      <c r="T75" s="72">
        <v>113</v>
      </c>
      <c r="U75" s="72">
        <v>133</v>
      </c>
      <c r="V75" s="72">
        <v>124</v>
      </c>
      <c r="W75" s="72">
        <v>160</v>
      </c>
      <c r="X75" s="72">
        <v>154</v>
      </c>
      <c r="Y75" s="72">
        <v>158</v>
      </c>
      <c r="Z75" s="36">
        <v>169</v>
      </c>
      <c r="AA75" s="38">
        <v>165</v>
      </c>
      <c r="AB75" s="38">
        <v>89</v>
      </c>
      <c r="AC75" s="38">
        <v>10</v>
      </c>
    </row>
    <row r="76" spans="3:29">
      <c r="C76" s="38" t="s">
        <v>431</v>
      </c>
      <c r="D76" s="38" t="s">
        <v>475</v>
      </c>
      <c r="E76" s="70">
        <v>478</v>
      </c>
      <c r="F76" s="70">
        <v>491</v>
      </c>
      <c r="G76" s="70">
        <v>624</v>
      </c>
      <c r="H76" s="70">
        <v>761</v>
      </c>
      <c r="I76" s="70">
        <v>825</v>
      </c>
      <c r="J76" s="71">
        <v>1033</v>
      </c>
      <c r="K76" s="71">
        <v>1069</v>
      </c>
      <c r="L76" s="71">
        <v>1091</v>
      </c>
      <c r="M76" s="71">
        <v>1133</v>
      </c>
      <c r="N76" s="72">
        <v>1111</v>
      </c>
      <c r="O76" s="72">
        <v>990</v>
      </c>
      <c r="P76" s="72">
        <v>991</v>
      </c>
      <c r="Q76" s="72">
        <v>294</v>
      </c>
      <c r="R76" s="72">
        <v>414</v>
      </c>
      <c r="S76" s="72">
        <v>359</v>
      </c>
      <c r="T76" s="72">
        <v>421</v>
      </c>
      <c r="U76" s="72">
        <v>377</v>
      </c>
      <c r="V76" s="72">
        <v>375</v>
      </c>
      <c r="W76" s="72">
        <v>387</v>
      </c>
      <c r="X76" s="72">
        <v>463</v>
      </c>
      <c r="Y76" s="72">
        <v>461</v>
      </c>
      <c r="Z76" s="36">
        <v>435</v>
      </c>
      <c r="AA76" s="38">
        <v>398</v>
      </c>
      <c r="AB76" s="38">
        <v>169</v>
      </c>
      <c r="AC76" s="38">
        <v>246</v>
      </c>
    </row>
    <row r="77" spans="3:29">
      <c r="C77" s="38" t="s">
        <v>432</v>
      </c>
      <c r="D77" s="38" t="s">
        <v>476</v>
      </c>
      <c r="E77" s="70">
        <v>131</v>
      </c>
      <c r="F77" s="70">
        <v>130</v>
      </c>
      <c r="G77" s="70">
        <v>189</v>
      </c>
      <c r="H77" s="70">
        <v>210</v>
      </c>
      <c r="I77" s="70">
        <v>188</v>
      </c>
      <c r="J77" s="70">
        <v>300</v>
      </c>
      <c r="K77" s="70">
        <v>332</v>
      </c>
      <c r="L77" s="70">
        <v>334</v>
      </c>
      <c r="M77" s="70">
        <v>406</v>
      </c>
      <c r="N77" s="72">
        <v>399</v>
      </c>
      <c r="O77" s="72">
        <v>346</v>
      </c>
      <c r="P77" s="72">
        <v>368</v>
      </c>
      <c r="Q77" s="72">
        <v>99</v>
      </c>
      <c r="R77" s="72">
        <v>101</v>
      </c>
      <c r="S77" s="72">
        <v>88</v>
      </c>
      <c r="T77" s="72">
        <v>92</v>
      </c>
      <c r="U77" s="72">
        <v>80</v>
      </c>
      <c r="V77" s="72">
        <v>66</v>
      </c>
      <c r="W77" s="72">
        <v>57</v>
      </c>
      <c r="X77" s="72">
        <v>59</v>
      </c>
      <c r="Y77" s="72">
        <v>94</v>
      </c>
      <c r="Z77" s="36">
        <v>104</v>
      </c>
      <c r="AA77" s="38">
        <v>71</v>
      </c>
      <c r="AB77" s="38">
        <v>31</v>
      </c>
      <c r="AC77" s="38">
        <v>68</v>
      </c>
    </row>
    <row r="78" spans="3:29">
      <c r="C78" s="38" t="s">
        <v>433</v>
      </c>
      <c r="D78" s="38" t="s">
        <v>477</v>
      </c>
      <c r="E78" s="170">
        <v>0</v>
      </c>
      <c r="F78" s="170">
        <v>0</v>
      </c>
      <c r="G78" s="170">
        <v>0</v>
      </c>
      <c r="H78" s="170">
        <v>0</v>
      </c>
      <c r="I78" s="170">
        <v>0</v>
      </c>
      <c r="J78" s="170">
        <v>0</v>
      </c>
      <c r="K78" s="170">
        <v>0</v>
      </c>
      <c r="L78" s="170">
        <v>0</v>
      </c>
      <c r="M78" s="170">
        <v>0</v>
      </c>
      <c r="N78" s="170">
        <v>0</v>
      </c>
      <c r="O78" s="170">
        <v>0</v>
      </c>
      <c r="P78" s="170">
        <v>0</v>
      </c>
      <c r="Q78" s="170">
        <v>0</v>
      </c>
      <c r="R78" s="170">
        <v>0</v>
      </c>
      <c r="S78" s="170">
        <v>0</v>
      </c>
      <c r="T78" s="170">
        <v>0</v>
      </c>
      <c r="U78" s="170">
        <v>0</v>
      </c>
      <c r="V78" s="170">
        <v>0</v>
      </c>
      <c r="W78" s="170">
        <v>0</v>
      </c>
      <c r="X78" s="170">
        <v>0</v>
      </c>
      <c r="Y78" s="170">
        <v>0</v>
      </c>
      <c r="Z78" s="170">
        <v>0</v>
      </c>
      <c r="AA78" s="170">
        <v>0</v>
      </c>
      <c r="AB78" s="170">
        <v>0</v>
      </c>
      <c r="AC78" s="170">
        <v>0</v>
      </c>
    </row>
    <row r="79" spans="3:29">
      <c r="C79" s="38" t="s">
        <v>434</v>
      </c>
      <c r="D79" s="38" t="s">
        <v>478</v>
      </c>
      <c r="E79" s="170">
        <v>0</v>
      </c>
      <c r="F79" s="170">
        <v>0</v>
      </c>
      <c r="G79" s="170">
        <v>0</v>
      </c>
      <c r="H79" s="170">
        <v>0</v>
      </c>
      <c r="I79" s="170">
        <v>0</v>
      </c>
      <c r="J79" s="170">
        <v>0</v>
      </c>
      <c r="K79" s="170">
        <v>0</v>
      </c>
      <c r="L79" s="170">
        <v>0</v>
      </c>
      <c r="M79" s="170">
        <v>0</v>
      </c>
      <c r="N79" s="170">
        <v>0</v>
      </c>
      <c r="O79" s="170">
        <v>0</v>
      </c>
      <c r="P79" s="170">
        <v>0</v>
      </c>
      <c r="Q79" s="170">
        <v>0</v>
      </c>
      <c r="R79" s="170">
        <v>0</v>
      </c>
      <c r="S79" s="170">
        <v>0</v>
      </c>
      <c r="T79" s="170">
        <v>0</v>
      </c>
      <c r="U79" s="170">
        <v>0</v>
      </c>
      <c r="V79" s="170">
        <v>0</v>
      </c>
      <c r="W79" s="170">
        <v>0</v>
      </c>
      <c r="X79" s="170">
        <v>0</v>
      </c>
      <c r="Y79" s="170">
        <v>0</v>
      </c>
      <c r="Z79" s="170">
        <v>0</v>
      </c>
      <c r="AA79" s="170">
        <v>0</v>
      </c>
      <c r="AB79" s="170">
        <v>0</v>
      </c>
      <c r="AC79" s="170">
        <v>0</v>
      </c>
    </row>
    <row r="80" spans="3:29">
      <c r="C80" s="38" t="s">
        <v>435</v>
      </c>
      <c r="D80" s="38" t="s">
        <v>479</v>
      </c>
      <c r="E80" s="170">
        <v>0</v>
      </c>
      <c r="F80" s="170">
        <v>0</v>
      </c>
      <c r="G80" s="170">
        <v>0</v>
      </c>
      <c r="H80" s="170">
        <v>0</v>
      </c>
      <c r="I80" s="170">
        <v>0</v>
      </c>
      <c r="J80" s="170">
        <v>0</v>
      </c>
      <c r="K80" s="170">
        <v>0</v>
      </c>
      <c r="L80" s="170">
        <v>0</v>
      </c>
      <c r="M80" s="170">
        <v>0</v>
      </c>
      <c r="N80" s="170">
        <v>0</v>
      </c>
      <c r="O80" s="170">
        <v>0</v>
      </c>
      <c r="P80" s="170">
        <v>0</v>
      </c>
      <c r="Q80" s="170">
        <v>0</v>
      </c>
      <c r="R80" s="170">
        <v>0</v>
      </c>
      <c r="S80" s="170">
        <v>0</v>
      </c>
      <c r="T80" s="170">
        <v>0</v>
      </c>
      <c r="U80" s="170">
        <v>0</v>
      </c>
      <c r="V80" s="170">
        <v>0</v>
      </c>
      <c r="W80" s="170">
        <v>0</v>
      </c>
      <c r="X80" s="170">
        <v>0</v>
      </c>
      <c r="Y80" s="170">
        <v>0</v>
      </c>
      <c r="Z80" s="170">
        <v>0</v>
      </c>
      <c r="AA80" s="170">
        <v>0</v>
      </c>
      <c r="AB80" s="170">
        <v>0</v>
      </c>
      <c r="AC80" s="170">
        <v>0</v>
      </c>
    </row>
    <row r="81" spans="3:29">
      <c r="C81" s="38" t="s">
        <v>3</v>
      </c>
      <c r="D81" s="38" t="s">
        <v>486</v>
      </c>
      <c r="E81" s="70">
        <v>168</v>
      </c>
      <c r="F81" s="70">
        <v>287</v>
      </c>
      <c r="G81" s="70">
        <v>463</v>
      </c>
      <c r="H81" s="70">
        <v>878</v>
      </c>
      <c r="I81" s="70">
        <v>769</v>
      </c>
      <c r="J81" s="70">
        <v>686</v>
      </c>
      <c r="K81" s="70">
        <v>415</v>
      </c>
      <c r="L81" s="70">
        <v>902</v>
      </c>
      <c r="M81" s="71">
        <v>1888</v>
      </c>
      <c r="N81" s="72">
        <v>2949</v>
      </c>
      <c r="O81" s="72">
        <v>4060</v>
      </c>
      <c r="P81" s="72">
        <v>4741</v>
      </c>
      <c r="Q81" s="72">
        <v>4105</v>
      </c>
      <c r="R81" s="72">
        <v>3376</v>
      </c>
      <c r="S81" s="72">
        <v>4918</v>
      </c>
      <c r="T81" s="72">
        <v>7601</v>
      </c>
      <c r="U81" s="72">
        <v>9480</v>
      </c>
      <c r="V81" s="72">
        <v>11140</v>
      </c>
      <c r="W81" s="72">
        <v>12996</v>
      </c>
      <c r="X81" s="72">
        <v>14646</v>
      </c>
      <c r="Y81" s="72">
        <v>15993</v>
      </c>
      <c r="Z81" s="36">
        <v>17859</v>
      </c>
      <c r="AA81" s="38">
        <v>21122</v>
      </c>
      <c r="AB81" s="38">
        <v>13735</v>
      </c>
      <c r="AC81" s="38">
        <v>24881</v>
      </c>
    </row>
    <row r="82" spans="3:29">
      <c r="C82" s="38" t="s">
        <v>4</v>
      </c>
      <c r="D82" s="38" t="s">
        <v>487</v>
      </c>
      <c r="E82" s="70">
        <v>99</v>
      </c>
      <c r="F82" s="70">
        <v>205</v>
      </c>
      <c r="G82" s="70">
        <v>274</v>
      </c>
      <c r="H82" s="70">
        <v>544</v>
      </c>
      <c r="I82" s="70">
        <v>471</v>
      </c>
      <c r="J82" s="70">
        <v>414</v>
      </c>
      <c r="K82" s="70">
        <v>274</v>
      </c>
      <c r="L82" s="70">
        <v>593</v>
      </c>
      <c r="M82" s="71">
        <v>1191</v>
      </c>
      <c r="N82" s="72">
        <v>1932</v>
      </c>
      <c r="O82" s="72">
        <v>2470</v>
      </c>
      <c r="P82" s="72">
        <v>2845</v>
      </c>
      <c r="Q82" s="72">
        <v>2509</v>
      </c>
      <c r="R82" s="72">
        <v>2073</v>
      </c>
      <c r="S82" s="72">
        <v>3131</v>
      </c>
      <c r="T82" s="72">
        <v>5018</v>
      </c>
      <c r="U82" s="72">
        <v>5948</v>
      </c>
      <c r="V82" s="72">
        <v>6694</v>
      </c>
      <c r="W82" s="72">
        <v>7717</v>
      </c>
      <c r="X82" s="72">
        <v>8863</v>
      </c>
      <c r="Y82" s="72">
        <v>8813</v>
      </c>
      <c r="Z82" s="36">
        <v>9515</v>
      </c>
      <c r="AA82" s="38">
        <v>10317</v>
      </c>
      <c r="AB82" s="38">
        <v>5690</v>
      </c>
      <c r="AC82" s="38">
        <v>11513</v>
      </c>
    </row>
    <row r="83" spans="3:29">
      <c r="C83" s="38" t="s">
        <v>436</v>
      </c>
      <c r="D83" s="38" t="s">
        <v>480</v>
      </c>
      <c r="E83" s="170">
        <v>0</v>
      </c>
      <c r="F83" s="170">
        <v>0</v>
      </c>
      <c r="G83" s="170">
        <v>0</v>
      </c>
      <c r="H83" s="170">
        <v>0</v>
      </c>
      <c r="I83" s="170">
        <v>0</v>
      </c>
      <c r="J83" s="170">
        <v>0</v>
      </c>
      <c r="K83" s="170">
        <v>0</v>
      </c>
      <c r="L83" s="170">
        <v>0</v>
      </c>
      <c r="M83" s="170">
        <v>0</v>
      </c>
      <c r="N83" s="170">
        <v>0</v>
      </c>
      <c r="O83" s="170">
        <v>0</v>
      </c>
      <c r="P83" s="170">
        <v>0</v>
      </c>
      <c r="Q83" s="170">
        <v>0</v>
      </c>
      <c r="R83" s="170">
        <v>0</v>
      </c>
      <c r="S83" s="170">
        <v>0</v>
      </c>
      <c r="T83" s="170">
        <v>0</v>
      </c>
      <c r="U83" s="170">
        <v>0</v>
      </c>
      <c r="V83" s="170">
        <v>0</v>
      </c>
      <c r="W83" s="170">
        <v>0</v>
      </c>
      <c r="X83" s="170">
        <v>0</v>
      </c>
      <c r="Y83" s="170">
        <v>0</v>
      </c>
      <c r="Z83" s="170">
        <v>0</v>
      </c>
      <c r="AA83" s="170">
        <v>0</v>
      </c>
      <c r="AB83" s="170">
        <v>0</v>
      </c>
      <c r="AC83" s="170">
        <v>0</v>
      </c>
    </row>
    <row r="84" spans="3:29">
      <c r="C84" s="38" t="s">
        <v>437</v>
      </c>
      <c r="D84" s="38" t="s">
        <v>481</v>
      </c>
      <c r="E84" s="170">
        <v>0</v>
      </c>
      <c r="F84" s="170">
        <v>0</v>
      </c>
      <c r="G84" s="170">
        <v>0</v>
      </c>
      <c r="H84" s="170">
        <v>0</v>
      </c>
      <c r="I84" s="170">
        <v>0</v>
      </c>
      <c r="J84" s="170">
        <v>0</v>
      </c>
      <c r="K84" s="170">
        <v>0</v>
      </c>
      <c r="L84" s="170">
        <v>0</v>
      </c>
      <c r="M84" s="170">
        <v>0</v>
      </c>
      <c r="N84" s="170">
        <v>0</v>
      </c>
      <c r="O84" s="72">
        <v>1</v>
      </c>
      <c r="P84" s="72">
        <v>3</v>
      </c>
      <c r="Q84" s="170">
        <v>0</v>
      </c>
      <c r="R84" s="170">
        <v>0</v>
      </c>
      <c r="S84" s="170">
        <v>0</v>
      </c>
      <c r="T84" s="170">
        <v>0</v>
      </c>
      <c r="U84" s="72">
        <v>2</v>
      </c>
      <c r="V84" s="72">
        <v>1</v>
      </c>
      <c r="W84" s="72">
        <v>5</v>
      </c>
      <c r="X84" s="72">
        <v>6</v>
      </c>
      <c r="Y84" s="72">
        <v>13</v>
      </c>
      <c r="Z84" s="48">
        <v>10</v>
      </c>
      <c r="AA84" s="38">
        <v>8</v>
      </c>
      <c r="AB84" s="38">
        <v>7</v>
      </c>
      <c r="AC84" s="38">
        <v>8</v>
      </c>
    </row>
    <row r="85" spans="3:29">
      <c r="C85" s="38" t="s">
        <v>438</v>
      </c>
      <c r="D85" s="38" t="s">
        <v>482</v>
      </c>
      <c r="E85" s="170">
        <v>0</v>
      </c>
      <c r="F85" s="170">
        <v>0</v>
      </c>
      <c r="G85" s="170">
        <v>0</v>
      </c>
      <c r="H85" s="170">
        <v>0</v>
      </c>
      <c r="I85" s="170">
        <v>0</v>
      </c>
      <c r="J85" s="170">
        <v>0</v>
      </c>
      <c r="K85" s="170">
        <v>0</v>
      </c>
      <c r="L85" s="170">
        <v>0</v>
      </c>
      <c r="M85" s="170">
        <v>0</v>
      </c>
      <c r="N85" s="72">
        <v>3</v>
      </c>
      <c r="O85" s="72">
        <v>7</v>
      </c>
      <c r="P85" s="72">
        <v>12</v>
      </c>
      <c r="Q85" s="72">
        <v>3</v>
      </c>
      <c r="R85" s="72">
        <v>9</v>
      </c>
      <c r="S85" s="72">
        <v>3</v>
      </c>
      <c r="T85" s="72">
        <v>5</v>
      </c>
      <c r="U85" s="72">
        <v>20</v>
      </c>
      <c r="V85" s="72">
        <v>14</v>
      </c>
      <c r="W85" s="72">
        <v>25</v>
      </c>
      <c r="X85" s="72">
        <v>34</v>
      </c>
      <c r="Y85" s="72">
        <v>58</v>
      </c>
      <c r="Z85" s="36">
        <v>64</v>
      </c>
      <c r="AA85" s="38">
        <v>45</v>
      </c>
      <c r="AB85" s="38">
        <v>30</v>
      </c>
      <c r="AC85" s="38">
        <v>25</v>
      </c>
    </row>
    <row r="86" spans="3:29">
      <c r="C86" s="38" t="s">
        <v>439</v>
      </c>
      <c r="D86" s="38" t="s">
        <v>483</v>
      </c>
      <c r="E86" s="170">
        <v>0</v>
      </c>
      <c r="F86" s="170">
        <v>0</v>
      </c>
      <c r="G86" s="170">
        <v>0</v>
      </c>
      <c r="H86" s="170">
        <v>0</v>
      </c>
      <c r="I86" s="170">
        <v>0</v>
      </c>
      <c r="J86" s="170">
        <v>0</v>
      </c>
      <c r="K86" s="170">
        <v>0</v>
      </c>
      <c r="L86" s="170">
        <v>0</v>
      </c>
      <c r="M86" s="170">
        <v>0</v>
      </c>
      <c r="N86" s="72">
        <v>1</v>
      </c>
      <c r="O86" s="72">
        <v>1</v>
      </c>
      <c r="P86" s="72">
        <v>3</v>
      </c>
      <c r="Q86" s="72">
        <v>1</v>
      </c>
      <c r="R86" s="72">
        <v>2</v>
      </c>
      <c r="S86" s="72">
        <v>4</v>
      </c>
      <c r="T86" s="72">
        <v>2</v>
      </c>
      <c r="U86" s="72">
        <v>4</v>
      </c>
      <c r="V86" s="72">
        <v>4</v>
      </c>
      <c r="W86" s="72">
        <v>4</v>
      </c>
      <c r="X86" s="72">
        <v>6</v>
      </c>
      <c r="Y86" s="72">
        <v>7</v>
      </c>
      <c r="Z86" s="36">
        <v>4</v>
      </c>
      <c r="AA86" s="38">
        <v>5</v>
      </c>
      <c r="AB86" s="38">
        <v>4</v>
      </c>
      <c r="AC86" s="38">
        <v>5</v>
      </c>
    </row>
    <row r="87" spans="3:29">
      <c r="C87" s="38" t="s">
        <v>440</v>
      </c>
      <c r="D87" s="38" t="s">
        <v>484</v>
      </c>
      <c r="E87" s="170">
        <v>0</v>
      </c>
      <c r="F87" s="170">
        <v>0</v>
      </c>
      <c r="G87" s="170">
        <v>0</v>
      </c>
      <c r="H87" s="170">
        <v>0</v>
      </c>
      <c r="I87" s="170">
        <v>0</v>
      </c>
      <c r="J87" s="170">
        <v>0</v>
      </c>
      <c r="K87" s="170">
        <v>0</v>
      </c>
      <c r="L87" s="170">
        <v>0</v>
      </c>
      <c r="M87" s="170">
        <v>0</v>
      </c>
      <c r="N87" s="170">
        <v>0</v>
      </c>
      <c r="O87" s="170">
        <v>0</v>
      </c>
      <c r="P87" s="72">
        <v>5</v>
      </c>
      <c r="Q87" s="170">
        <v>0</v>
      </c>
      <c r="R87" s="72">
        <v>2</v>
      </c>
      <c r="S87" s="72">
        <v>4</v>
      </c>
      <c r="T87" s="72">
        <v>7</v>
      </c>
      <c r="U87" s="72">
        <v>10</v>
      </c>
      <c r="V87" s="72">
        <v>6</v>
      </c>
      <c r="W87" s="72">
        <v>1</v>
      </c>
      <c r="X87" s="72">
        <v>5</v>
      </c>
      <c r="Y87" s="72">
        <v>10</v>
      </c>
      <c r="Z87" s="36">
        <v>4</v>
      </c>
      <c r="AA87" s="38">
        <v>3</v>
      </c>
      <c r="AB87" s="38">
        <v>3</v>
      </c>
      <c r="AC87" s="38">
        <v>3</v>
      </c>
    </row>
    <row r="88" spans="3:29">
      <c r="C88" s="38" t="s">
        <v>441</v>
      </c>
      <c r="D88" s="38" t="s">
        <v>485</v>
      </c>
      <c r="E88" s="170">
        <v>0</v>
      </c>
      <c r="F88" s="170">
        <v>0</v>
      </c>
      <c r="G88" s="170">
        <v>0</v>
      </c>
      <c r="H88" s="170">
        <v>0</v>
      </c>
      <c r="I88" s="170">
        <v>0</v>
      </c>
      <c r="J88" s="170">
        <v>0</v>
      </c>
      <c r="K88" s="170">
        <v>0</v>
      </c>
      <c r="L88" s="170">
        <v>0</v>
      </c>
      <c r="M88" s="170">
        <v>0</v>
      </c>
      <c r="N88" s="170">
        <v>0</v>
      </c>
      <c r="O88" s="170">
        <v>0</v>
      </c>
      <c r="P88" s="170">
        <v>0</v>
      </c>
      <c r="Q88" s="170">
        <v>0</v>
      </c>
      <c r="R88" s="170">
        <v>0</v>
      </c>
      <c r="S88" s="170">
        <v>0</v>
      </c>
      <c r="T88" s="170">
        <v>0</v>
      </c>
      <c r="U88" s="170">
        <v>0</v>
      </c>
      <c r="V88" s="170">
        <v>0</v>
      </c>
      <c r="W88" s="72">
        <v>1</v>
      </c>
      <c r="X88" s="170">
        <v>0</v>
      </c>
      <c r="Y88" s="72">
        <v>5</v>
      </c>
      <c r="Z88" s="170">
        <v>0</v>
      </c>
      <c r="AA88" s="170">
        <v>0</v>
      </c>
      <c r="AB88" s="170">
        <v>0</v>
      </c>
      <c r="AC88" s="38">
        <v>4</v>
      </c>
    </row>
    <row r="89" spans="3:29">
      <c r="C89" s="38" t="s">
        <v>442</v>
      </c>
      <c r="D89" s="38" t="s">
        <v>488</v>
      </c>
      <c r="E89" s="170">
        <v>0</v>
      </c>
      <c r="F89" s="170">
        <v>0</v>
      </c>
      <c r="G89" s="170">
        <v>0</v>
      </c>
      <c r="H89" s="170">
        <v>0</v>
      </c>
      <c r="I89" s="170">
        <v>0</v>
      </c>
      <c r="J89" s="170">
        <v>0</v>
      </c>
      <c r="K89" s="170">
        <v>0</v>
      </c>
      <c r="L89" s="170">
        <v>0</v>
      </c>
      <c r="M89" s="170">
        <v>0</v>
      </c>
      <c r="N89" s="170">
        <v>0</v>
      </c>
      <c r="O89" s="170">
        <v>0</v>
      </c>
      <c r="P89" s="170">
        <v>0</v>
      </c>
      <c r="Q89" s="72">
        <v>1</v>
      </c>
      <c r="R89" s="72">
        <v>36</v>
      </c>
      <c r="S89" s="72">
        <v>66</v>
      </c>
      <c r="T89" s="72">
        <v>84</v>
      </c>
      <c r="U89" s="72">
        <v>99</v>
      </c>
      <c r="V89" s="72">
        <v>80</v>
      </c>
      <c r="W89" s="72">
        <v>64</v>
      </c>
      <c r="X89" s="72">
        <v>84</v>
      </c>
      <c r="Y89" s="72">
        <v>71</v>
      </c>
      <c r="Z89" s="36">
        <v>93</v>
      </c>
      <c r="AA89" s="38">
        <v>66</v>
      </c>
      <c r="AB89" s="38">
        <v>48</v>
      </c>
      <c r="AC89" s="38">
        <v>100</v>
      </c>
    </row>
    <row r="90" spans="3:29">
      <c r="C90" s="38" t="s">
        <v>443</v>
      </c>
      <c r="D90" s="38" t="s">
        <v>489</v>
      </c>
      <c r="E90" s="170">
        <v>0</v>
      </c>
      <c r="F90" s="170">
        <v>0</v>
      </c>
      <c r="G90" s="170">
        <v>0</v>
      </c>
      <c r="H90" s="170">
        <v>0</v>
      </c>
      <c r="I90" s="170">
        <v>0</v>
      </c>
      <c r="J90" s="170">
        <v>0</v>
      </c>
      <c r="K90" s="170">
        <v>0</v>
      </c>
      <c r="L90" s="170">
        <v>0</v>
      </c>
      <c r="M90" s="170">
        <v>0</v>
      </c>
      <c r="N90" s="170">
        <v>0</v>
      </c>
      <c r="O90" s="170">
        <v>0</v>
      </c>
      <c r="P90" s="170">
        <v>0</v>
      </c>
      <c r="Q90" s="170">
        <v>0</v>
      </c>
      <c r="R90" s="72">
        <v>11</v>
      </c>
      <c r="S90" s="72">
        <v>19</v>
      </c>
      <c r="T90" s="72">
        <v>41</v>
      </c>
      <c r="U90" s="72">
        <v>50</v>
      </c>
      <c r="V90" s="72">
        <v>52</v>
      </c>
      <c r="W90" s="72">
        <v>53</v>
      </c>
      <c r="X90" s="72">
        <v>48</v>
      </c>
      <c r="Y90" s="72">
        <v>44</v>
      </c>
      <c r="Z90" s="36">
        <v>64</v>
      </c>
      <c r="AA90" s="38">
        <v>55</v>
      </c>
      <c r="AB90" s="38">
        <v>23</v>
      </c>
      <c r="AC90" s="38">
        <v>63</v>
      </c>
    </row>
    <row r="91" spans="3:29">
      <c r="C91" s="38" t="s">
        <v>444</v>
      </c>
      <c r="D91" s="38" t="s">
        <v>490</v>
      </c>
      <c r="E91" s="170">
        <v>0</v>
      </c>
      <c r="F91" s="170">
        <v>0</v>
      </c>
      <c r="G91" s="170">
        <v>0</v>
      </c>
      <c r="H91" s="170">
        <v>0</v>
      </c>
      <c r="I91" s="170">
        <v>0</v>
      </c>
      <c r="J91" s="170">
        <v>0</v>
      </c>
      <c r="K91" s="170">
        <v>0</v>
      </c>
      <c r="L91" s="170">
        <v>0</v>
      </c>
      <c r="M91" s="170">
        <v>0</v>
      </c>
      <c r="N91" s="170">
        <v>0</v>
      </c>
      <c r="O91" s="170">
        <v>0</v>
      </c>
      <c r="P91" s="170">
        <v>0</v>
      </c>
      <c r="Q91" s="170">
        <v>0</v>
      </c>
      <c r="R91" s="72">
        <v>121</v>
      </c>
      <c r="S91" s="72">
        <v>244</v>
      </c>
      <c r="T91" s="72">
        <v>378</v>
      </c>
      <c r="U91" s="72">
        <v>447</v>
      </c>
      <c r="V91" s="72">
        <v>557</v>
      </c>
      <c r="W91" s="72">
        <v>460</v>
      </c>
      <c r="X91" s="72">
        <v>375</v>
      </c>
      <c r="Y91" s="72">
        <v>429</v>
      </c>
      <c r="Z91" s="36">
        <v>542</v>
      </c>
      <c r="AA91" s="38">
        <v>434</v>
      </c>
      <c r="AB91" s="38">
        <v>222</v>
      </c>
      <c r="AC91" s="38">
        <v>462</v>
      </c>
    </row>
    <row r="92" spans="3:29">
      <c r="C92" s="38" t="s">
        <v>445</v>
      </c>
      <c r="D92" s="38" t="s">
        <v>491</v>
      </c>
      <c r="E92" s="170">
        <v>0</v>
      </c>
      <c r="F92" s="170">
        <v>0</v>
      </c>
      <c r="G92" s="170">
        <v>0</v>
      </c>
      <c r="H92" s="170">
        <v>0</v>
      </c>
      <c r="I92" s="170">
        <v>0</v>
      </c>
      <c r="J92" s="170">
        <v>0</v>
      </c>
      <c r="K92" s="170">
        <v>0</v>
      </c>
      <c r="L92" s="170">
        <v>0</v>
      </c>
      <c r="M92" s="170">
        <v>0</v>
      </c>
      <c r="N92" s="170">
        <v>0</v>
      </c>
      <c r="O92" s="170">
        <v>0</v>
      </c>
      <c r="P92" s="170">
        <v>0</v>
      </c>
      <c r="Q92" s="170">
        <v>0</v>
      </c>
      <c r="R92" s="72">
        <v>5</v>
      </c>
      <c r="S92" s="72">
        <v>10</v>
      </c>
      <c r="T92" s="72">
        <v>20</v>
      </c>
      <c r="U92" s="72">
        <v>22</v>
      </c>
      <c r="V92" s="72">
        <v>25</v>
      </c>
      <c r="W92" s="72">
        <v>26</v>
      </c>
      <c r="X92" s="72">
        <v>31</v>
      </c>
      <c r="Y92" s="72">
        <v>27</v>
      </c>
      <c r="Z92" s="36">
        <v>25</v>
      </c>
      <c r="AA92" s="38">
        <v>10</v>
      </c>
      <c r="AB92" s="38">
        <v>3</v>
      </c>
      <c r="AC92" s="38">
        <v>11</v>
      </c>
    </row>
    <row r="93" spans="3:29">
      <c r="C93" s="38" t="s">
        <v>446</v>
      </c>
      <c r="D93" s="38" t="s">
        <v>492</v>
      </c>
      <c r="E93" s="170">
        <v>0</v>
      </c>
      <c r="F93" s="170">
        <v>0</v>
      </c>
      <c r="G93" s="170">
        <v>0</v>
      </c>
      <c r="H93" s="170">
        <v>0</v>
      </c>
      <c r="I93" s="170">
        <v>0</v>
      </c>
      <c r="J93" s="170">
        <v>0</v>
      </c>
      <c r="K93" s="170">
        <v>0</v>
      </c>
      <c r="L93" s="170">
        <v>0</v>
      </c>
      <c r="M93" s="170">
        <v>0</v>
      </c>
      <c r="N93" s="170">
        <v>0</v>
      </c>
      <c r="O93" s="170">
        <v>0</v>
      </c>
      <c r="P93" s="170">
        <v>0</v>
      </c>
      <c r="Q93" s="170">
        <v>0</v>
      </c>
      <c r="R93" s="72">
        <v>5</v>
      </c>
      <c r="S93" s="72">
        <v>26</v>
      </c>
      <c r="T93" s="72">
        <v>35</v>
      </c>
      <c r="U93" s="72">
        <v>27</v>
      </c>
      <c r="V93" s="72">
        <v>32</v>
      </c>
      <c r="W93" s="72">
        <v>23</v>
      </c>
      <c r="X93" s="72">
        <v>28</v>
      </c>
      <c r="Y93" s="72">
        <v>22</v>
      </c>
      <c r="Z93" s="36">
        <v>12</v>
      </c>
      <c r="AA93" s="38">
        <v>11</v>
      </c>
      <c r="AB93" s="38">
        <v>2</v>
      </c>
      <c r="AC93" s="38">
        <v>11</v>
      </c>
    </row>
    <row r="94" spans="3:29">
      <c r="C94" s="38" t="s">
        <v>515</v>
      </c>
      <c r="D94" s="38" t="s">
        <v>520</v>
      </c>
      <c r="E94" s="170">
        <v>0</v>
      </c>
      <c r="F94" s="170">
        <v>0</v>
      </c>
      <c r="G94" s="170">
        <v>0</v>
      </c>
      <c r="H94" s="170">
        <v>0</v>
      </c>
      <c r="I94" s="71">
        <v>3660</v>
      </c>
      <c r="J94" s="71">
        <v>8941</v>
      </c>
      <c r="K94" s="71">
        <v>8030</v>
      </c>
      <c r="L94" s="71">
        <v>3003</v>
      </c>
      <c r="M94" s="70">
        <v>564</v>
      </c>
      <c r="N94" s="72">
        <v>155</v>
      </c>
      <c r="O94" s="72">
        <v>27</v>
      </c>
      <c r="P94" s="170">
        <v>0</v>
      </c>
      <c r="Q94" s="170">
        <v>0</v>
      </c>
      <c r="R94" s="170">
        <v>0</v>
      </c>
      <c r="S94" s="170">
        <v>0</v>
      </c>
      <c r="T94" s="170">
        <v>0</v>
      </c>
      <c r="U94" s="170">
        <v>0</v>
      </c>
      <c r="V94" s="170">
        <v>0</v>
      </c>
      <c r="W94" s="170">
        <v>0</v>
      </c>
      <c r="X94" s="170">
        <v>0</v>
      </c>
      <c r="Y94" s="170">
        <v>0</v>
      </c>
      <c r="Z94" s="170">
        <v>0</v>
      </c>
      <c r="AA94" s="170">
        <v>0</v>
      </c>
      <c r="AB94" s="170">
        <v>0</v>
      </c>
      <c r="AC94" s="170">
        <v>0</v>
      </c>
    </row>
    <row r="95" spans="3:29">
      <c r="C95" s="38" t="s">
        <v>516</v>
      </c>
      <c r="D95" s="38" t="s">
        <v>521</v>
      </c>
      <c r="E95" s="170">
        <v>0</v>
      </c>
      <c r="F95" s="170">
        <v>0</v>
      </c>
      <c r="G95" s="170">
        <v>0</v>
      </c>
      <c r="H95" s="170">
        <v>0</v>
      </c>
      <c r="I95" s="71">
        <v>7594</v>
      </c>
      <c r="J95" s="71">
        <v>8790</v>
      </c>
      <c r="K95" s="71">
        <v>7085</v>
      </c>
      <c r="L95" s="71">
        <v>2774</v>
      </c>
      <c r="M95" s="70">
        <v>469</v>
      </c>
      <c r="N95" s="72">
        <v>114</v>
      </c>
      <c r="O95" s="72">
        <v>18</v>
      </c>
      <c r="P95" s="170">
        <v>0</v>
      </c>
      <c r="Q95" s="170">
        <v>0</v>
      </c>
      <c r="R95" s="170">
        <v>0</v>
      </c>
      <c r="S95" s="170">
        <v>0</v>
      </c>
      <c r="T95" s="170">
        <v>0</v>
      </c>
      <c r="U95" s="170">
        <v>0</v>
      </c>
      <c r="V95" s="170">
        <v>0</v>
      </c>
      <c r="W95" s="170">
        <v>0</v>
      </c>
      <c r="X95" s="170">
        <v>0</v>
      </c>
      <c r="Y95" s="170">
        <v>0</v>
      </c>
      <c r="Z95" s="170">
        <v>0</v>
      </c>
      <c r="AA95" s="170">
        <v>0</v>
      </c>
      <c r="AB95" s="170">
        <v>0</v>
      </c>
      <c r="AC95" s="170">
        <v>0</v>
      </c>
    </row>
    <row r="96" spans="3:29">
      <c r="C96" s="38" t="s">
        <v>517</v>
      </c>
      <c r="D96" s="38" t="s">
        <v>522</v>
      </c>
      <c r="E96" s="170">
        <v>0</v>
      </c>
      <c r="F96" s="170">
        <v>0</v>
      </c>
      <c r="G96" s="170">
        <v>0</v>
      </c>
      <c r="H96" s="170">
        <v>0</v>
      </c>
      <c r="I96" s="70">
        <v>472</v>
      </c>
      <c r="J96" s="71">
        <v>15310</v>
      </c>
      <c r="K96" s="71">
        <v>13197</v>
      </c>
      <c r="L96" s="71">
        <v>5084</v>
      </c>
      <c r="M96" s="70">
        <v>972</v>
      </c>
      <c r="N96" s="72">
        <v>263</v>
      </c>
      <c r="O96" s="72">
        <v>50</v>
      </c>
      <c r="P96" s="170">
        <v>0</v>
      </c>
      <c r="Q96" s="170">
        <v>0</v>
      </c>
      <c r="R96" s="170">
        <v>0</v>
      </c>
      <c r="S96" s="170">
        <v>0</v>
      </c>
      <c r="T96" s="170">
        <v>0</v>
      </c>
      <c r="U96" s="170">
        <v>0</v>
      </c>
      <c r="V96" s="170">
        <v>0</v>
      </c>
      <c r="W96" s="170">
        <v>0</v>
      </c>
      <c r="X96" s="170">
        <v>0</v>
      </c>
      <c r="Y96" s="170">
        <v>0</v>
      </c>
      <c r="Z96" s="170">
        <v>0</v>
      </c>
      <c r="AA96" s="170">
        <v>0</v>
      </c>
      <c r="AB96" s="170">
        <v>0</v>
      </c>
      <c r="AC96" s="170">
        <v>0</v>
      </c>
    </row>
    <row r="97" spans="1:29">
      <c r="C97" s="57" t="s">
        <v>512</v>
      </c>
      <c r="D97" s="57" t="s">
        <v>563</v>
      </c>
      <c r="E97" s="73">
        <v>185</v>
      </c>
      <c r="F97" s="73">
        <v>87</v>
      </c>
      <c r="G97" s="196">
        <v>0</v>
      </c>
      <c r="H97" s="196">
        <v>0</v>
      </c>
      <c r="I97" s="196">
        <v>0</v>
      </c>
      <c r="J97" s="196">
        <v>0</v>
      </c>
      <c r="K97" s="196">
        <v>0</v>
      </c>
      <c r="L97" s="196">
        <v>0</v>
      </c>
      <c r="M97" s="196">
        <v>0</v>
      </c>
      <c r="N97" s="196">
        <v>0</v>
      </c>
      <c r="O97" s="196">
        <v>0</v>
      </c>
      <c r="P97" s="196">
        <v>0</v>
      </c>
      <c r="Q97" s="196">
        <v>0</v>
      </c>
      <c r="R97" s="196">
        <v>0</v>
      </c>
      <c r="S97" s="196">
        <v>0</v>
      </c>
      <c r="T97" s="196">
        <v>0</v>
      </c>
      <c r="U97" s="196">
        <v>0</v>
      </c>
      <c r="V97" s="196">
        <v>0</v>
      </c>
      <c r="W97" s="196">
        <v>0</v>
      </c>
      <c r="X97" s="196">
        <v>0</v>
      </c>
      <c r="Y97" s="196">
        <v>0</v>
      </c>
      <c r="Z97" s="196">
        <v>0</v>
      </c>
      <c r="AA97" s="196">
        <v>0</v>
      </c>
      <c r="AB97" s="196">
        <v>0</v>
      </c>
      <c r="AC97" s="196">
        <v>0</v>
      </c>
    </row>
    <row r="98" spans="1:29"/>
    <row r="99" spans="1:29" s="24" customFormat="1" ht="53.25" customHeight="1">
      <c r="A99" s="77"/>
      <c r="B99" s="77"/>
      <c r="C99" s="300" t="s">
        <v>565</v>
      </c>
      <c r="D99" s="300"/>
      <c r="E99" s="142"/>
      <c r="F99" s="142"/>
      <c r="G99" s="142"/>
      <c r="H99" s="142"/>
      <c r="I99" s="142"/>
      <c r="J99" s="142"/>
      <c r="K99" s="142"/>
      <c r="L99" s="142"/>
      <c r="M99" s="142"/>
      <c r="N99" s="142"/>
      <c r="O99" s="142"/>
      <c r="P99" s="142"/>
      <c r="Q99" s="142"/>
      <c r="R99" s="142"/>
      <c r="S99" s="142"/>
      <c r="T99" s="142"/>
      <c r="U99" s="142"/>
      <c r="V99" s="142"/>
      <c r="W99" s="142"/>
      <c r="X99" s="142"/>
      <c r="Y99" s="142"/>
      <c r="Z99" s="74"/>
    </row>
    <row r="100" spans="1:29" s="24" customFormat="1" ht="27" customHeight="1">
      <c r="C100" s="300" t="s">
        <v>616</v>
      </c>
      <c r="D100" s="300"/>
      <c r="E100" s="142"/>
      <c r="F100" s="142"/>
      <c r="G100" s="142"/>
      <c r="H100" s="142"/>
      <c r="I100" s="142"/>
      <c r="J100" s="142"/>
      <c r="K100" s="142"/>
      <c r="L100" s="142"/>
      <c r="M100" s="142"/>
      <c r="N100" s="142"/>
      <c r="O100" s="142"/>
      <c r="P100" s="142"/>
      <c r="Q100" s="142"/>
      <c r="R100" s="142"/>
      <c r="Z100" s="74"/>
    </row>
    <row r="101" spans="1:29" ht="27.75" customHeight="1">
      <c r="A101" s="24"/>
      <c r="B101" s="24"/>
      <c r="C101" s="302" t="s">
        <v>611</v>
      </c>
      <c r="D101" s="302"/>
      <c r="E101" s="80"/>
      <c r="F101" s="80"/>
      <c r="G101" s="80"/>
      <c r="H101" s="80"/>
      <c r="I101" s="80"/>
      <c r="J101" s="80"/>
      <c r="K101" s="80"/>
      <c r="L101" s="80"/>
      <c r="M101" s="80"/>
      <c r="N101" s="80"/>
      <c r="O101" s="80"/>
      <c r="P101" s="80"/>
      <c r="Q101" s="80"/>
      <c r="R101" s="80"/>
      <c r="S101" s="24"/>
      <c r="T101" s="24"/>
      <c r="U101" s="24"/>
      <c r="V101" s="24"/>
      <c r="W101" s="24"/>
    </row>
    <row r="102" spans="1:29">
      <c r="C102" s="65"/>
      <c r="D102" s="65"/>
      <c r="E102" s="65"/>
      <c r="F102" s="65"/>
      <c r="G102" s="65"/>
      <c r="H102" s="65"/>
      <c r="I102" s="65"/>
      <c r="J102" s="65"/>
      <c r="K102" s="65"/>
      <c r="L102" s="65"/>
      <c r="M102" s="65"/>
      <c r="N102" s="65"/>
      <c r="O102" s="65"/>
      <c r="P102" s="65"/>
      <c r="Q102" s="65"/>
      <c r="R102" s="65"/>
    </row>
    <row r="103" spans="1:29" hidden="1">
      <c r="C103" s="65"/>
      <c r="D103" s="65"/>
      <c r="E103" s="65"/>
      <c r="F103" s="65"/>
      <c r="G103" s="65"/>
      <c r="H103" s="65"/>
      <c r="I103" s="65"/>
      <c r="J103" s="65"/>
      <c r="K103" s="65"/>
      <c r="L103" s="65"/>
      <c r="M103" s="65"/>
      <c r="N103" s="65"/>
      <c r="O103" s="65"/>
      <c r="P103" s="65"/>
      <c r="Q103" s="65"/>
      <c r="R103" s="65"/>
    </row>
    <row r="104" spans="1:29" hidden="1">
      <c r="C104" s="65"/>
      <c r="D104" s="65"/>
      <c r="E104" s="65"/>
      <c r="F104" s="65"/>
      <c r="G104" s="65"/>
      <c r="H104" s="65"/>
      <c r="I104" s="65"/>
      <c r="J104" s="65"/>
      <c r="K104" s="65"/>
      <c r="L104" s="65"/>
      <c r="M104" s="65"/>
      <c r="N104" s="65"/>
      <c r="O104" s="65"/>
      <c r="P104" s="65"/>
      <c r="Q104" s="65"/>
      <c r="R104" s="65"/>
    </row>
    <row r="105" spans="1:29" hidden="1">
      <c r="C105" s="65"/>
      <c r="D105" s="65"/>
      <c r="E105" s="65"/>
      <c r="F105" s="65"/>
      <c r="G105" s="65"/>
      <c r="H105" s="65"/>
      <c r="I105" s="65"/>
      <c r="J105" s="65"/>
      <c r="K105" s="65"/>
      <c r="L105" s="65"/>
      <c r="M105" s="65"/>
      <c r="N105" s="65"/>
      <c r="O105" s="65"/>
      <c r="P105" s="65"/>
      <c r="Q105" s="65"/>
      <c r="R105" s="65"/>
    </row>
    <row r="106" spans="1:29" hidden="1">
      <c r="C106" s="65"/>
      <c r="D106" s="65"/>
      <c r="E106" s="65"/>
      <c r="F106" s="65"/>
      <c r="G106" s="65"/>
      <c r="H106" s="65"/>
      <c r="I106" s="65"/>
      <c r="J106" s="65"/>
      <c r="K106" s="65"/>
      <c r="L106" s="65"/>
      <c r="M106" s="65"/>
      <c r="N106" s="65"/>
      <c r="O106" s="65"/>
      <c r="P106" s="65"/>
      <c r="Q106" s="65"/>
      <c r="R106" s="65"/>
    </row>
    <row r="107" spans="1:29" hidden="1">
      <c r="C107" s="65"/>
      <c r="D107" s="65"/>
      <c r="E107" s="65"/>
      <c r="F107" s="65"/>
      <c r="G107" s="65"/>
      <c r="H107" s="65"/>
      <c r="I107" s="65"/>
      <c r="J107" s="65"/>
      <c r="K107" s="65"/>
      <c r="L107" s="65"/>
      <c r="M107" s="65"/>
      <c r="N107" s="65"/>
      <c r="O107" s="65"/>
      <c r="P107" s="65"/>
      <c r="Q107" s="65"/>
      <c r="R107" s="65"/>
    </row>
  </sheetData>
  <mergeCells count="8">
    <mergeCell ref="AD6:AD7"/>
    <mergeCell ref="C99:D99"/>
    <mergeCell ref="C100:D100"/>
    <mergeCell ref="C101:D101"/>
    <mergeCell ref="E2:Y4"/>
    <mergeCell ref="C6:C8"/>
    <mergeCell ref="D6:D8"/>
    <mergeCell ref="E6:AC6"/>
  </mergeCells>
  <conditionalFormatting sqref="E21:W22">
    <cfRule type="cellIs" dxfId="278" priority="130" operator="equal">
      <formula>$E$179</formula>
    </cfRule>
  </conditionalFormatting>
  <conditionalFormatting sqref="E21:W22">
    <cfRule type="cellIs" dxfId="277" priority="129" operator="equal">
      <formula>0</formula>
    </cfRule>
  </conditionalFormatting>
  <conditionalFormatting sqref="X22:AC22">
    <cfRule type="cellIs" dxfId="276" priority="128" operator="equal">
      <formula>$E$179</formula>
    </cfRule>
  </conditionalFormatting>
  <conditionalFormatting sqref="X22:AC22">
    <cfRule type="cellIs" dxfId="275" priority="127" operator="equal">
      <formula>0</formula>
    </cfRule>
  </conditionalFormatting>
  <conditionalFormatting sqref="Y21:AB21">
    <cfRule type="cellIs" dxfId="274" priority="126" operator="equal">
      <formula>$E$179</formula>
    </cfRule>
  </conditionalFormatting>
  <conditionalFormatting sqref="Y21:AB21">
    <cfRule type="cellIs" dxfId="273" priority="125" operator="equal">
      <formula>0</formula>
    </cfRule>
  </conditionalFormatting>
  <conditionalFormatting sqref="S19:AC19">
    <cfRule type="cellIs" dxfId="272" priority="124" operator="equal">
      <formula>$E$179</formula>
    </cfRule>
  </conditionalFormatting>
  <conditionalFormatting sqref="S19:AC19">
    <cfRule type="cellIs" dxfId="271" priority="123" operator="equal">
      <formula>0</formula>
    </cfRule>
  </conditionalFormatting>
  <conditionalFormatting sqref="K19:Q19">
    <cfRule type="cellIs" dxfId="270" priority="122" operator="equal">
      <formula>$E$179</formula>
    </cfRule>
  </conditionalFormatting>
  <conditionalFormatting sqref="K19:Q19">
    <cfRule type="cellIs" dxfId="269" priority="121" operator="equal">
      <formula>0</formula>
    </cfRule>
  </conditionalFormatting>
  <conditionalFormatting sqref="H19:I19">
    <cfRule type="cellIs" dxfId="268" priority="120" operator="equal">
      <formula>$E$179</formula>
    </cfRule>
  </conditionalFormatting>
  <conditionalFormatting sqref="H19:I19">
    <cfRule type="cellIs" dxfId="267" priority="119" operator="equal">
      <formula>0</formula>
    </cfRule>
  </conditionalFormatting>
  <conditionalFormatting sqref="E16:N16">
    <cfRule type="cellIs" dxfId="266" priority="118" operator="equal">
      <formula>$E$179</formula>
    </cfRule>
  </conditionalFormatting>
  <conditionalFormatting sqref="E16:N16">
    <cfRule type="cellIs" dxfId="265" priority="117" operator="equal">
      <formula>0</formula>
    </cfRule>
  </conditionalFormatting>
  <conditionalFormatting sqref="G97:AC97">
    <cfRule type="cellIs" dxfId="264" priority="116" operator="equal">
      <formula>$E$179</formula>
    </cfRule>
  </conditionalFormatting>
  <conditionalFormatting sqref="G97:AC97">
    <cfRule type="cellIs" dxfId="263" priority="115" operator="equal">
      <formula>0</formula>
    </cfRule>
  </conditionalFormatting>
  <conditionalFormatting sqref="I20">
    <cfRule type="cellIs" dxfId="262" priority="114" operator="equal">
      <formula>$E$179</formula>
    </cfRule>
  </conditionalFormatting>
  <conditionalFormatting sqref="I20">
    <cfRule type="cellIs" dxfId="261" priority="113" operator="equal">
      <formula>0</formula>
    </cfRule>
  </conditionalFormatting>
  <conditionalFormatting sqref="E27:M29">
    <cfRule type="cellIs" dxfId="260" priority="112" operator="equal">
      <formula>$E$179</formula>
    </cfRule>
  </conditionalFormatting>
  <conditionalFormatting sqref="E27:M29">
    <cfRule type="cellIs" dxfId="259" priority="111" operator="equal">
      <formula>0</formula>
    </cfRule>
  </conditionalFormatting>
  <conditionalFormatting sqref="N29:AC29">
    <cfRule type="cellIs" dxfId="258" priority="110" operator="equal">
      <formula>$E$179</formula>
    </cfRule>
  </conditionalFormatting>
  <conditionalFormatting sqref="N29:AC29">
    <cfRule type="cellIs" dxfId="257" priority="109" operator="equal">
      <formula>0</formula>
    </cfRule>
  </conditionalFormatting>
  <conditionalFormatting sqref="N27:AC27">
    <cfRule type="cellIs" dxfId="256" priority="108" operator="equal">
      <formula>$E$179</formula>
    </cfRule>
  </conditionalFormatting>
  <conditionalFormatting sqref="N27:AC27">
    <cfRule type="cellIs" dxfId="255" priority="107" operator="equal">
      <formula>0</formula>
    </cfRule>
  </conditionalFormatting>
  <conditionalFormatting sqref="E26:AC26">
    <cfRule type="cellIs" dxfId="254" priority="106" operator="equal">
      <formula>$E$179</formula>
    </cfRule>
  </conditionalFormatting>
  <conditionalFormatting sqref="E26:AC26">
    <cfRule type="cellIs" dxfId="253" priority="105" operator="equal">
      <formula>0</formula>
    </cfRule>
  </conditionalFormatting>
  <conditionalFormatting sqref="AC21">
    <cfRule type="cellIs" dxfId="252" priority="104" operator="equal">
      <formula>$E$179</formula>
    </cfRule>
  </conditionalFormatting>
  <conditionalFormatting sqref="AC21">
    <cfRule type="cellIs" dxfId="251" priority="103" operator="equal">
      <formula>0</formula>
    </cfRule>
  </conditionalFormatting>
  <conditionalFormatting sqref="X32:AC32">
    <cfRule type="cellIs" dxfId="250" priority="102" operator="equal">
      <formula>$E$179</formula>
    </cfRule>
  </conditionalFormatting>
  <conditionalFormatting sqref="X32:AC32">
    <cfRule type="cellIs" dxfId="249" priority="101" operator="equal">
      <formula>0</formula>
    </cfRule>
  </conditionalFormatting>
  <conditionalFormatting sqref="W35:AC35">
    <cfRule type="cellIs" dxfId="248" priority="100" operator="equal">
      <formula>$E$179</formula>
    </cfRule>
  </conditionalFormatting>
  <conditionalFormatting sqref="W35:AC35">
    <cfRule type="cellIs" dxfId="247" priority="99" operator="equal">
      <formula>0</formula>
    </cfRule>
  </conditionalFormatting>
  <conditionalFormatting sqref="U35">
    <cfRule type="cellIs" dxfId="246" priority="98" operator="equal">
      <formula>$E$179</formula>
    </cfRule>
  </conditionalFormatting>
  <conditionalFormatting sqref="U35">
    <cfRule type="cellIs" dxfId="245" priority="97" operator="equal">
      <formula>0</formula>
    </cfRule>
  </conditionalFormatting>
  <conditionalFormatting sqref="P35:S35">
    <cfRule type="cellIs" dxfId="244" priority="96" operator="equal">
      <formula>$E$179</formula>
    </cfRule>
  </conditionalFormatting>
  <conditionalFormatting sqref="P35:S35">
    <cfRule type="cellIs" dxfId="243" priority="95" operator="equal">
      <formula>0</formula>
    </cfRule>
  </conditionalFormatting>
  <conditionalFormatting sqref="J35:N35">
    <cfRule type="cellIs" dxfId="242" priority="94" operator="equal">
      <formula>$E$179</formula>
    </cfRule>
  </conditionalFormatting>
  <conditionalFormatting sqref="J35:N35">
    <cfRule type="cellIs" dxfId="241" priority="93" operator="equal">
      <formula>0</formula>
    </cfRule>
  </conditionalFormatting>
  <conditionalFormatting sqref="E38:F38">
    <cfRule type="cellIs" dxfId="240" priority="92" operator="equal">
      <formula>$E$179</formula>
    </cfRule>
  </conditionalFormatting>
  <conditionalFormatting sqref="E38:F38">
    <cfRule type="cellIs" dxfId="239" priority="91" operator="equal">
      <formula>0</formula>
    </cfRule>
  </conditionalFormatting>
  <conditionalFormatting sqref="H38:AC38">
    <cfRule type="cellIs" dxfId="238" priority="90" operator="equal">
      <formula>$E$179</formula>
    </cfRule>
  </conditionalFormatting>
  <conditionalFormatting sqref="H38:AC38">
    <cfRule type="cellIs" dxfId="237" priority="89" operator="equal">
      <formula>0</formula>
    </cfRule>
  </conditionalFormatting>
  <conditionalFormatting sqref="E40:Q41">
    <cfRule type="cellIs" dxfId="236" priority="88" operator="equal">
      <formula>$E$179</formula>
    </cfRule>
  </conditionalFormatting>
  <conditionalFormatting sqref="E40:Q41">
    <cfRule type="cellIs" dxfId="235" priority="87" operator="equal">
      <formula>0</formula>
    </cfRule>
  </conditionalFormatting>
  <conditionalFormatting sqref="R40">
    <cfRule type="cellIs" dxfId="234" priority="86" operator="equal">
      <formula>$E$179</formula>
    </cfRule>
  </conditionalFormatting>
  <conditionalFormatting sqref="R40">
    <cfRule type="cellIs" dxfId="233" priority="85" operator="equal">
      <formula>0</formula>
    </cfRule>
  </conditionalFormatting>
  <conditionalFormatting sqref="S40:AC41">
    <cfRule type="cellIs" dxfId="232" priority="84" operator="equal">
      <formula>$E$179</formula>
    </cfRule>
  </conditionalFormatting>
  <conditionalFormatting sqref="S40:AC41">
    <cfRule type="cellIs" dxfId="231" priority="83" operator="equal">
      <formula>0</formula>
    </cfRule>
  </conditionalFormatting>
  <conditionalFormatting sqref="P44:AC44">
    <cfRule type="cellIs" dxfId="230" priority="82" operator="equal">
      <formula>$E$179</formula>
    </cfRule>
  </conditionalFormatting>
  <conditionalFormatting sqref="P44:AC44">
    <cfRule type="cellIs" dxfId="229" priority="81" operator="equal">
      <formula>0</formula>
    </cfRule>
  </conditionalFormatting>
  <conditionalFormatting sqref="Y53:AC53">
    <cfRule type="cellIs" dxfId="228" priority="80" operator="equal">
      <formula>$E$179</formula>
    </cfRule>
  </conditionalFormatting>
  <conditionalFormatting sqref="Y53:AC53">
    <cfRule type="cellIs" dxfId="227" priority="79" operator="equal">
      <formula>0</formula>
    </cfRule>
  </conditionalFormatting>
  <conditionalFormatting sqref="Y52">
    <cfRule type="cellIs" dxfId="226" priority="78" operator="equal">
      <formula>$E$179</formula>
    </cfRule>
  </conditionalFormatting>
  <conditionalFormatting sqref="Y52">
    <cfRule type="cellIs" dxfId="225" priority="77" operator="equal">
      <formula>0</formula>
    </cfRule>
  </conditionalFormatting>
  <conditionalFormatting sqref="E52:I53">
    <cfRule type="cellIs" dxfId="224" priority="76" operator="equal">
      <formula>$E$179</formula>
    </cfRule>
  </conditionalFormatting>
  <conditionalFormatting sqref="E52:I53">
    <cfRule type="cellIs" dxfId="223" priority="75" operator="equal">
      <formula>0</formula>
    </cfRule>
  </conditionalFormatting>
  <conditionalFormatting sqref="E44:L44">
    <cfRule type="cellIs" dxfId="222" priority="74" operator="equal">
      <formula>$E$179</formula>
    </cfRule>
  </conditionalFormatting>
  <conditionalFormatting sqref="E44:L44">
    <cfRule type="cellIs" dxfId="221" priority="73" operator="equal">
      <formula>0</formula>
    </cfRule>
  </conditionalFormatting>
  <conditionalFormatting sqref="E58:O58">
    <cfRule type="cellIs" dxfId="220" priority="72" operator="equal">
      <formula>$E$179</formula>
    </cfRule>
  </conditionalFormatting>
  <conditionalFormatting sqref="E58:O58">
    <cfRule type="cellIs" dxfId="219" priority="71" operator="equal">
      <formula>0</formula>
    </cfRule>
  </conditionalFormatting>
  <conditionalFormatting sqref="E59:I59">
    <cfRule type="cellIs" dxfId="218" priority="70" operator="equal">
      <formula>$E$179</formula>
    </cfRule>
  </conditionalFormatting>
  <conditionalFormatting sqref="E59:I59">
    <cfRule type="cellIs" dxfId="217" priority="69" operator="equal">
      <formula>0</formula>
    </cfRule>
  </conditionalFormatting>
  <conditionalFormatting sqref="K59:AC59">
    <cfRule type="cellIs" dxfId="216" priority="68" operator="equal">
      <formula>$E$179</formula>
    </cfRule>
  </conditionalFormatting>
  <conditionalFormatting sqref="K59:AC59">
    <cfRule type="cellIs" dxfId="215" priority="67" operator="equal">
      <formula>0</formula>
    </cfRule>
  </conditionalFormatting>
  <conditionalFormatting sqref="Z60:AB60">
    <cfRule type="cellIs" dxfId="214" priority="66" operator="equal">
      <formula>$E$179</formula>
    </cfRule>
  </conditionalFormatting>
  <conditionalFormatting sqref="Z60:AB60">
    <cfRule type="cellIs" dxfId="213" priority="65" operator="equal">
      <formula>0</formula>
    </cfRule>
  </conditionalFormatting>
  <conditionalFormatting sqref="S61:AC63">
    <cfRule type="cellIs" dxfId="212" priority="64" operator="equal">
      <formula>$E$179</formula>
    </cfRule>
  </conditionalFormatting>
  <conditionalFormatting sqref="S61:AC63">
    <cfRule type="cellIs" dxfId="211" priority="63" operator="equal">
      <formula>0</formula>
    </cfRule>
  </conditionalFormatting>
  <conditionalFormatting sqref="Q61:R62">
    <cfRule type="cellIs" dxfId="210" priority="62" operator="equal">
      <formula>$E$179</formula>
    </cfRule>
  </conditionalFormatting>
  <conditionalFormatting sqref="Q61:R62">
    <cfRule type="cellIs" dxfId="209" priority="61" operator="equal">
      <formula>0</formula>
    </cfRule>
  </conditionalFormatting>
  <conditionalFormatting sqref="F61:P63">
    <cfRule type="cellIs" dxfId="208" priority="60" operator="equal">
      <formula>$E$179</formula>
    </cfRule>
  </conditionalFormatting>
  <conditionalFormatting sqref="F61:P63">
    <cfRule type="cellIs" dxfId="207" priority="59" operator="equal">
      <formula>0</formula>
    </cfRule>
  </conditionalFormatting>
  <conditionalFormatting sqref="E61:E62">
    <cfRule type="cellIs" dxfId="206" priority="58" operator="equal">
      <formula>$E$179</formula>
    </cfRule>
  </conditionalFormatting>
  <conditionalFormatting sqref="E61:E62">
    <cfRule type="cellIs" dxfId="205" priority="57" operator="equal">
      <formula>0</formula>
    </cfRule>
  </conditionalFormatting>
  <conditionalFormatting sqref="E64:AC65">
    <cfRule type="cellIs" dxfId="204" priority="56" operator="equal">
      <formula>$E$179</formula>
    </cfRule>
  </conditionalFormatting>
  <conditionalFormatting sqref="E64:AC65">
    <cfRule type="cellIs" dxfId="203" priority="55" operator="equal">
      <formula>0</formula>
    </cfRule>
  </conditionalFormatting>
  <conditionalFormatting sqref="E66:E67">
    <cfRule type="cellIs" dxfId="202" priority="54" operator="equal">
      <formula>$E$179</formula>
    </cfRule>
  </conditionalFormatting>
  <conditionalFormatting sqref="E66:E67">
    <cfRule type="cellIs" dxfId="201" priority="53" operator="equal">
      <formula>0</formula>
    </cfRule>
  </conditionalFormatting>
  <conditionalFormatting sqref="F67">
    <cfRule type="cellIs" dxfId="200" priority="52" operator="equal">
      <formula>$E$179</formula>
    </cfRule>
  </conditionalFormatting>
  <conditionalFormatting sqref="F67">
    <cfRule type="cellIs" dxfId="199" priority="51" operator="equal">
      <formula>0</formula>
    </cfRule>
  </conditionalFormatting>
  <conditionalFormatting sqref="G66">
    <cfRule type="cellIs" dxfId="198" priority="50" operator="equal">
      <formula>$E$179</formula>
    </cfRule>
  </conditionalFormatting>
  <conditionalFormatting sqref="G66">
    <cfRule type="cellIs" dxfId="197" priority="49" operator="equal">
      <formula>0</formula>
    </cfRule>
  </conditionalFormatting>
  <conditionalFormatting sqref="H66:Q67">
    <cfRule type="cellIs" dxfId="196" priority="48" operator="equal">
      <formula>$E$179</formula>
    </cfRule>
  </conditionalFormatting>
  <conditionalFormatting sqref="H66:Q67">
    <cfRule type="cellIs" dxfId="195" priority="47" operator="equal">
      <formula>0</formula>
    </cfRule>
  </conditionalFormatting>
  <conditionalFormatting sqref="R67:U67">
    <cfRule type="cellIs" dxfId="194" priority="46" operator="equal">
      <formula>$E$179</formula>
    </cfRule>
  </conditionalFormatting>
  <conditionalFormatting sqref="R67:U67">
    <cfRule type="cellIs" dxfId="193" priority="45" operator="equal">
      <formula>0</formula>
    </cfRule>
  </conditionalFormatting>
  <conditionalFormatting sqref="S66">
    <cfRule type="cellIs" dxfId="192" priority="44" operator="equal">
      <formula>$E$179</formula>
    </cfRule>
  </conditionalFormatting>
  <conditionalFormatting sqref="S66">
    <cfRule type="cellIs" dxfId="191" priority="43" operator="equal">
      <formula>0</formula>
    </cfRule>
  </conditionalFormatting>
  <conditionalFormatting sqref="V66:AC67">
    <cfRule type="cellIs" dxfId="190" priority="42" operator="equal">
      <formula>$E$179</formula>
    </cfRule>
  </conditionalFormatting>
  <conditionalFormatting sqref="V66:AC67">
    <cfRule type="cellIs" dxfId="189" priority="41" operator="equal">
      <formula>0</formula>
    </cfRule>
  </conditionalFormatting>
  <conditionalFormatting sqref="E78:AC80">
    <cfRule type="cellIs" dxfId="188" priority="40" operator="equal">
      <formula>$E$179</formula>
    </cfRule>
  </conditionalFormatting>
  <conditionalFormatting sqref="E78:AC80">
    <cfRule type="cellIs" dxfId="187" priority="39" operator="equal">
      <formula>0</formula>
    </cfRule>
  </conditionalFormatting>
  <conditionalFormatting sqref="E83:H96">
    <cfRule type="cellIs" dxfId="186" priority="38" operator="equal">
      <formula>$E$179</formula>
    </cfRule>
  </conditionalFormatting>
  <conditionalFormatting sqref="E83:H96">
    <cfRule type="cellIs" dxfId="185" priority="37" operator="equal">
      <formula>0</formula>
    </cfRule>
  </conditionalFormatting>
  <conditionalFormatting sqref="I83:M93">
    <cfRule type="cellIs" dxfId="184" priority="36" operator="equal">
      <formula>$E$179</formula>
    </cfRule>
  </conditionalFormatting>
  <conditionalFormatting sqref="I83:M93">
    <cfRule type="cellIs" dxfId="183" priority="35" operator="equal">
      <formula>0</formula>
    </cfRule>
  </conditionalFormatting>
  <conditionalFormatting sqref="N83:N84">
    <cfRule type="cellIs" dxfId="182" priority="34" operator="equal">
      <formula>$E$179</formula>
    </cfRule>
  </conditionalFormatting>
  <conditionalFormatting sqref="N83:N84">
    <cfRule type="cellIs" dxfId="181" priority="33" operator="equal">
      <formula>0</formula>
    </cfRule>
  </conditionalFormatting>
  <conditionalFormatting sqref="N87:N93">
    <cfRule type="cellIs" dxfId="180" priority="32" operator="equal">
      <formula>$E$179</formula>
    </cfRule>
  </conditionalFormatting>
  <conditionalFormatting sqref="N87:N93">
    <cfRule type="cellIs" dxfId="179" priority="31" operator="equal">
      <formula>0</formula>
    </cfRule>
  </conditionalFormatting>
  <conditionalFormatting sqref="O87:O93">
    <cfRule type="cellIs" dxfId="178" priority="30" operator="equal">
      <formula>$E$179</formula>
    </cfRule>
  </conditionalFormatting>
  <conditionalFormatting sqref="O87:O93">
    <cfRule type="cellIs" dxfId="177" priority="29" operator="equal">
      <formula>0</formula>
    </cfRule>
  </conditionalFormatting>
  <conditionalFormatting sqref="O83">
    <cfRule type="cellIs" dxfId="176" priority="28" operator="equal">
      <formula>$E$179</formula>
    </cfRule>
  </conditionalFormatting>
  <conditionalFormatting sqref="O83">
    <cfRule type="cellIs" dxfId="175" priority="27" operator="equal">
      <formula>0</formula>
    </cfRule>
  </conditionalFormatting>
  <conditionalFormatting sqref="P83">
    <cfRule type="cellIs" dxfId="174" priority="26" operator="equal">
      <formula>$E$179</formula>
    </cfRule>
  </conditionalFormatting>
  <conditionalFormatting sqref="P83">
    <cfRule type="cellIs" dxfId="173" priority="25" operator="equal">
      <formula>0</formula>
    </cfRule>
  </conditionalFormatting>
  <conditionalFormatting sqref="P88:P96">
    <cfRule type="cellIs" dxfId="172" priority="24" operator="equal">
      <formula>$E$179</formula>
    </cfRule>
  </conditionalFormatting>
  <conditionalFormatting sqref="P88:P96">
    <cfRule type="cellIs" dxfId="171" priority="23" operator="equal">
      <formula>0</formula>
    </cfRule>
  </conditionalFormatting>
  <conditionalFormatting sqref="Q88">
    <cfRule type="cellIs" dxfId="170" priority="22" operator="equal">
      <formula>$E$179</formula>
    </cfRule>
  </conditionalFormatting>
  <conditionalFormatting sqref="Q88">
    <cfRule type="cellIs" dxfId="169" priority="21" operator="equal">
      <formula>0</formula>
    </cfRule>
  </conditionalFormatting>
  <conditionalFormatting sqref="Q90:Q96">
    <cfRule type="cellIs" dxfId="168" priority="20" operator="equal">
      <formula>$E$179</formula>
    </cfRule>
  </conditionalFormatting>
  <conditionalFormatting sqref="Q90:Q96">
    <cfRule type="cellIs" dxfId="167" priority="19" operator="equal">
      <formula>0</formula>
    </cfRule>
  </conditionalFormatting>
  <conditionalFormatting sqref="Q87">
    <cfRule type="cellIs" dxfId="166" priority="18" operator="equal">
      <formula>$E$179</formula>
    </cfRule>
  </conditionalFormatting>
  <conditionalFormatting sqref="Q87">
    <cfRule type="cellIs" dxfId="165" priority="17" operator="equal">
      <formula>0</formula>
    </cfRule>
  </conditionalFormatting>
  <conditionalFormatting sqref="Q83:Q84">
    <cfRule type="cellIs" dxfId="164" priority="16" operator="equal">
      <formula>$E$179</formula>
    </cfRule>
  </conditionalFormatting>
  <conditionalFormatting sqref="Q83:Q84">
    <cfRule type="cellIs" dxfId="163" priority="15" operator="equal">
      <formula>0</formula>
    </cfRule>
  </conditionalFormatting>
  <conditionalFormatting sqref="R83:R84">
    <cfRule type="cellIs" dxfId="162" priority="14" operator="equal">
      <formula>$E$179</formula>
    </cfRule>
  </conditionalFormatting>
  <conditionalFormatting sqref="R83:R84">
    <cfRule type="cellIs" dxfId="161" priority="13" operator="equal">
      <formula>0</formula>
    </cfRule>
  </conditionalFormatting>
  <conditionalFormatting sqref="S83:T84">
    <cfRule type="cellIs" dxfId="160" priority="12" operator="equal">
      <formula>$E$179</formula>
    </cfRule>
  </conditionalFormatting>
  <conditionalFormatting sqref="S83:T84">
    <cfRule type="cellIs" dxfId="159" priority="11" operator="equal">
      <formula>0</formula>
    </cfRule>
  </conditionalFormatting>
  <conditionalFormatting sqref="U83:AC83">
    <cfRule type="cellIs" dxfId="158" priority="10" operator="equal">
      <formula>$E$179</formula>
    </cfRule>
  </conditionalFormatting>
  <conditionalFormatting sqref="U83:AC83">
    <cfRule type="cellIs" dxfId="157" priority="9" operator="equal">
      <formula>0</formula>
    </cfRule>
  </conditionalFormatting>
  <conditionalFormatting sqref="R94:AC96">
    <cfRule type="cellIs" dxfId="156" priority="8" operator="equal">
      <formula>$E$179</formula>
    </cfRule>
  </conditionalFormatting>
  <conditionalFormatting sqref="R94:AC96">
    <cfRule type="cellIs" dxfId="155" priority="7" operator="equal">
      <formula>0</formula>
    </cfRule>
  </conditionalFormatting>
  <conditionalFormatting sqref="R88:V88">
    <cfRule type="cellIs" dxfId="154" priority="6" operator="equal">
      <formula>$E$179</formula>
    </cfRule>
  </conditionalFormatting>
  <conditionalFormatting sqref="R88:V88">
    <cfRule type="cellIs" dxfId="153" priority="5" operator="equal">
      <formula>0</formula>
    </cfRule>
  </conditionalFormatting>
  <conditionalFormatting sqref="X88">
    <cfRule type="cellIs" dxfId="152" priority="4" operator="equal">
      <formula>$E$179</formula>
    </cfRule>
  </conditionalFormatting>
  <conditionalFormatting sqref="X88">
    <cfRule type="cellIs" dxfId="151" priority="3" operator="equal">
      <formula>0</formula>
    </cfRule>
  </conditionalFormatting>
  <conditionalFormatting sqref="Z88:AB88">
    <cfRule type="cellIs" dxfId="150" priority="2" operator="equal">
      <formula>$E$179</formula>
    </cfRule>
  </conditionalFormatting>
  <conditionalFormatting sqref="Z88:AB88">
    <cfRule type="cellIs" dxfId="149" priority="1" operator="equal">
      <formula>0</formula>
    </cfRule>
  </conditionalFormatting>
  <hyperlinks>
    <hyperlink ref="C101" r:id="rId1" display="https://travel.state.gov/content/travel/en/legal/visa-law0/visa-statistics/annual-reports.html"/>
    <hyperlink ref="AD6:AD7" location="Índice!A1" display="Regresar"/>
  </hyperlinks>
  <pageMargins left="0.7" right="0.7" top="0.75" bottom="0.75" header="0.3" footer="0.3"/>
  <pageSetup paperSize="8" orientation="landscape"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1"/>
  <sheetViews>
    <sheetView zoomScaleNormal="100" workbookViewId="0">
      <pane xSplit="2" ySplit="4" topLeftCell="C5" activePane="bottomRight" state="frozen"/>
      <selection pane="topRight" activeCell="C1" sqref="C1"/>
      <selection pane="bottomLeft" activeCell="A5" sqref="A5"/>
      <selection pane="bottomRight" activeCell="B24" sqref="B24"/>
    </sheetView>
  </sheetViews>
  <sheetFormatPr baseColWidth="10" defaultColWidth="0" defaultRowHeight="18" zeroHeight="1"/>
  <cols>
    <col min="1" max="1" width="3.7109375" style="1" customWidth="1"/>
    <col min="2" max="2" width="61.42578125" style="1" customWidth="1"/>
    <col min="3" max="28" width="12" style="1" customWidth="1"/>
    <col min="29" max="29" width="11.42578125" style="1" customWidth="1"/>
    <col min="30" max="30" width="12" style="1" customWidth="1"/>
    <col min="31" max="31" width="2.85546875" style="1" customWidth="1"/>
    <col min="32" max="16384" width="12" style="1" hidden="1"/>
  </cols>
  <sheetData>
    <row r="1" spans="2:30" ht="18.75" customHeight="1"/>
    <row r="2" spans="2:30" ht="65.25" customHeight="1">
      <c r="C2" s="3"/>
      <c r="D2" s="106"/>
      <c r="E2" s="283" t="s">
        <v>636</v>
      </c>
      <c r="F2" s="283"/>
      <c r="G2" s="283"/>
      <c r="H2" s="283"/>
      <c r="I2" s="283"/>
      <c r="J2" s="283"/>
      <c r="K2" s="283"/>
      <c r="L2" s="283"/>
      <c r="M2" s="283"/>
      <c r="N2" s="283"/>
      <c r="O2" s="283"/>
      <c r="P2" s="283"/>
      <c r="Q2" s="283"/>
      <c r="R2" s="283"/>
      <c r="S2" s="283"/>
      <c r="T2" s="283"/>
      <c r="U2" s="283"/>
      <c r="V2" s="283"/>
      <c r="W2" s="283"/>
      <c r="X2" s="283"/>
      <c r="Y2" s="3"/>
    </row>
    <row r="3" spans="2:30">
      <c r="B3" s="296" t="s">
        <v>566</v>
      </c>
      <c r="C3" s="307" t="s">
        <v>27</v>
      </c>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293" t="s">
        <v>584</v>
      </c>
    </row>
    <row r="4" spans="2:30">
      <c r="B4" s="306"/>
      <c r="C4" s="218">
        <v>1996</v>
      </c>
      <c r="D4" s="218">
        <v>1997</v>
      </c>
      <c r="E4" s="218">
        <v>1998</v>
      </c>
      <c r="F4" s="218">
        <v>1999</v>
      </c>
      <c r="G4" s="218">
        <v>2000</v>
      </c>
      <c r="H4" s="218">
        <v>2001</v>
      </c>
      <c r="I4" s="218">
        <v>2002</v>
      </c>
      <c r="J4" s="218">
        <v>2003</v>
      </c>
      <c r="K4" s="218">
        <v>2004</v>
      </c>
      <c r="L4" s="218">
        <v>2005</v>
      </c>
      <c r="M4" s="218">
        <v>2006</v>
      </c>
      <c r="N4" s="218">
        <v>2007</v>
      </c>
      <c r="O4" s="218">
        <v>2008</v>
      </c>
      <c r="P4" s="218">
        <v>2009</v>
      </c>
      <c r="Q4" s="218">
        <v>2010</v>
      </c>
      <c r="R4" s="218">
        <v>2011</v>
      </c>
      <c r="S4" s="218">
        <v>2012</v>
      </c>
      <c r="T4" s="218">
        <v>2013</v>
      </c>
      <c r="U4" s="218">
        <v>2014</v>
      </c>
      <c r="V4" s="218">
        <v>2015</v>
      </c>
      <c r="W4" s="218">
        <v>2016</v>
      </c>
      <c r="X4" s="218">
        <v>2017</v>
      </c>
      <c r="Y4" s="218">
        <v>2018</v>
      </c>
      <c r="Z4" s="218">
        <v>2019</v>
      </c>
      <c r="AA4" s="218">
        <v>2020</v>
      </c>
      <c r="AB4" s="218">
        <v>2021</v>
      </c>
      <c r="AC4" s="218">
        <v>2022</v>
      </c>
      <c r="AD4" s="293"/>
    </row>
    <row r="5" spans="2:30" ht="3" customHeight="1">
      <c r="B5" s="107"/>
      <c r="C5" s="108"/>
      <c r="D5" s="108"/>
      <c r="E5" s="108"/>
      <c r="F5" s="108"/>
      <c r="G5" s="108"/>
      <c r="H5" s="108"/>
      <c r="I5" s="108"/>
      <c r="J5" s="108"/>
      <c r="K5" s="108"/>
      <c r="L5" s="108"/>
      <c r="M5" s="108"/>
      <c r="N5" s="108"/>
      <c r="O5" s="108"/>
      <c r="P5" s="108"/>
      <c r="Q5" s="108"/>
      <c r="R5" s="108"/>
      <c r="S5" s="108"/>
      <c r="T5" s="108"/>
      <c r="U5" s="108"/>
      <c r="V5" s="108"/>
      <c r="W5" s="108"/>
      <c r="X5" s="108"/>
      <c r="Y5" s="109"/>
      <c r="AD5" s="293"/>
    </row>
    <row r="6" spans="2:30">
      <c r="B6" s="210" t="s">
        <v>567</v>
      </c>
      <c r="C6" s="152">
        <f t="shared" ref="C6:Y6" si="0">SUM(C8:C12)</f>
        <v>423440</v>
      </c>
      <c r="D6" s="152">
        <f t="shared" si="0"/>
        <v>416919</v>
      </c>
      <c r="E6" s="152">
        <f t="shared" si="0"/>
        <v>375684</v>
      </c>
      <c r="F6" s="152">
        <f t="shared" si="0"/>
        <v>413662</v>
      </c>
      <c r="G6" s="152">
        <f t="shared" si="0"/>
        <v>413521</v>
      </c>
      <c r="H6" s="152">
        <f t="shared" si="0"/>
        <v>406080</v>
      </c>
      <c r="I6" s="152">
        <f t="shared" si="0"/>
        <v>389157</v>
      </c>
      <c r="J6" s="152">
        <f t="shared" si="0"/>
        <v>364768</v>
      </c>
      <c r="K6" s="152">
        <f t="shared" si="0"/>
        <v>379340</v>
      </c>
      <c r="L6" s="152">
        <f t="shared" si="0"/>
        <v>394890</v>
      </c>
      <c r="M6" s="152">
        <f t="shared" si="0"/>
        <v>449103</v>
      </c>
      <c r="N6" s="152">
        <f t="shared" si="0"/>
        <v>434411</v>
      </c>
      <c r="O6" s="152">
        <f t="shared" si="0"/>
        <v>470099</v>
      </c>
      <c r="P6" s="152">
        <f t="shared" si="0"/>
        <v>468770</v>
      </c>
      <c r="Q6" s="152">
        <f t="shared" si="0"/>
        <v>482052</v>
      </c>
      <c r="R6" s="152">
        <f t="shared" si="0"/>
        <v>476249</v>
      </c>
      <c r="S6" s="152">
        <f t="shared" si="0"/>
        <v>482300</v>
      </c>
      <c r="T6" s="152">
        <f t="shared" si="0"/>
        <v>473115</v>
      </c>
      <c r="U6" s="152">
        <f t="shared" si="0"/>
        <v>467370</v>
      </c>
      <c r="V6" s="152">
        <f t="shared" si="0"/>
        <v>531463</v>
      </c>
      <c r="W6" s="152">
        <f t="shared" si="0"/>
        <v>617752</v>
      </c>
      <c r="X6" s="152">
        <f t="shared" si="0"/>
        <v>559536</v>
      </c>
      <c r="Y6" s="219">
        <f t="shared" si="0"/>
        <v>533557</v>
      </c>
      <c r="Z6" s="152">
        <f>SUM(Z8:Z12)</f>
        <v>462422</v>
      </c>
      <c r="AA6" s="152">
        <f t="shared" ref="AA6:AC6" si="1">SUM(AA8:AA12)</f>
        <v>240526</v>
      </c>
      <c r="AB6" s="152">
        <f t="shared" si="1"/>
        <v>285069</v>
      </c>
      <c r="AC6" s="152">
        <f t="shared" si="1"/>
        <v>493448</v>
      </c>
      <c r="AD6" s="293"/>
    </row>
    <row r="7" spans="2:30" ht="3" customHeight="1">
      <c r="B7" s="107"/>
      <c r="C7" s="110"/>
      <c r="D7" s="110"/>
      <c r="E7" s="110"/>
      <c r="F7" s="110"/>
      <c r="G7" s="110"/>
      <c r="H7" s="110"/>
      <c r="I7" s="110"/>
      <c r="J7" s="110"/>
      <c r="K7" s="110"/>
      <c r="L7" s="110"/>
      <c r="M7" s="110"/>
      <c r="N7" s="110"/>
      <c r="O7" s="110"/>
      <c r="P7" s="110"/>
      <c r="Q7" s="110"/>
      <c r="R7" s="110"/>
      <c r="S7" s="110"/>
      <c r="T7" s="110"/>
      <c r="U7" s="110"/>
      <c r="V7" s="110"/>
      <c r="W7" s="110"/>
      <c r="X7" s="110"/>
      <c r="Y7" s="111"/>
      <c r="Z7" s="110"/>
    </row>
    <row r="8" spans="2:30">
      <c r="B8" s="37" t="s">
        <v>309</v>
      </c>
      <c r="C8" s="112">
        <v>207734</v>
      </c>
      <c r="D8" s="112">
        <v>170785</v>
      </c>
      <c r="E8" s="112">
        <v>165986</v>
      </c>
      <c r="F8" s="112">
        <v>191393</v>
      </c>
      <c r="G8" s="112">
        <v>181127</v>
      </c>
      <c r="H8" s="112">
        <v>146204</v>
      </c>
      <c r="I8" s="112">
        <v>129414</v>
      </c>
      <c r="J8" s="112">
        <v>131407</v>
      </c>
      <c r="K8" s="112">
        <v>152454</v>
      </c>
      <c r="L8" s="112">
        <v>146279</v>
      </c>
      <c r="M8" s="112">
        <v>139753</v>
      </c>
      <c r="N8" s="112">
        <v>151128</v>
      </c>
      <c r="O8" s="112">
        <v>169896</v>
      </c>
      <c r="P8" s="112">
        <v>176273</v>
      </c>
      <c r="Q8" s="112">
        <v>200567</v>
      </c>
      <c r="R8" s="112">
        <v>192891</v>
      </c>
      <c r="S8" s="112">
        <v>189128</v>
      </c>
      <c r="T8" s="112">
        <v>189020</v>
      </c>
      <c r="U8" s="112">
        <v>197760</v>
      </c>
      <c r="V8" s="112">
        <v>208840</v>
      </c>
      <c r="W8" s="112">
        <v>215498</v>
      </c>
      <c r="X8" s="112">
        <v>212155</v>
      </c>
      <c r="Y8" s="110">
        <v>211641</v>
      </c>
      <c r="Z8" s="112">
        <v>190938</v>
      </c>
      <c r="AA8" s="112">
        <v>90435</v>
      </c>
      <c r="AB8" s="112">
        <v>63858</v>
      </c>
      <c r="AC8" s="112">
        <v>156800</v>
      </c>
    </row>
    <row r="9" spans="2:30">
      <c r="B9" s="37" t="s">
        <v>568</v>
      </c>
      <c r="C9" s="112">
        <v>22769</v>
      </c>
      <c r="D9" s="112">
        <v>20898</v>
      </c>
      <c r="E9" s="112">
        <v>15815</v>
      </c>
      <c r="F9" s="112">
        <v>15455</v>
      </c>
      <c r="G9" s="112">
        <v>22392</v>
      </c>
      <c r="H9" s="112">
        <v>43129</v>
      </c>
      <c r="I9" s="112">
        <v>39289</v>
      </c>
      <c r="J9" s="112">
        <v>29712</v>
      </c>
      <c r="K9" s="112">
        <v>28631</v>
      </c>
      <c r="L9" s="112">
        <v>21294</v>
      </c>
      <c r="M9" s="112">
        <v>15744</v>
      </c>
      <c r="N9" s="112">
        <v>19722</v>
      </c>
      <c r="O9" s="112">
        <v>13472</v>
      </c>
      <c r="P9" s="112">
        <v>13846</v>
      </c>
      <c r="Q9" s="112">
        <v>12701</v>
      </c>
      <c r="R9" s="112">
        <v>15099</v>
      </c>
      <c r="S9" s="112">
        <v>19137</v>
      </c>
      <c r="T9" s="112">
        <v>21144</v>
      </c>
      <c r="U9" s="112">
        <v>21365</v>
      </c>
      <c r="V9" s="112">
        <v>21613</v>
      </c>
      <c r="W9" s="112">
        <v>25056</v>
      </c>
      <c r="X9" s="112">
        <v>23814</v>
      </c>
      <c r="Y9" s="112">
        <v>27345</v>
      </c>
      <c r="Z9" s="112">
        <v>28538</v>
      </c>
      <c r="AA9" s="112">
        <v>14694</v>
      </c>
      <c r="AB9" s="112">
        <v>19779</v>
      </c>
      <c r="AC9" s="112">
        <v>55058</v>
      </c>
    </row>
    <row r="10" spans="2:30">
      <c r="B10" s="37" t="s">
        <v>569</v>
      </c>
      <c r="C10" s="112">
        <v>147883</v>
      </c>
      <c r="D10" s="112">
        <v>178774</v>
      </c>
      <c r="E10" s="112">
        <v>147760</v>
      </c>
      <c r="F10" s="112">
        <v>156048</v>
      </c>
      <c r="G10" s="112">
        <v>163610</v>
      </c>
      <c r="H10" s="112">
        <v>172087</v>
      </c>
      <c r="I10" s="112">
        <v>178142</v>
      </c>
      <c r="J10" s="112">
        <v>154760</v>
      </c>
      <c r="K10" s="112">
        <v>151724</v>
      </c>
      <c r="L10" s="112">
        <v>180432</v>
      </c>
      <c r="M10" s="112">
        <v>224187</v>
      </c>
      <c r="N10" s="112">
        <v>219323</v>
      </c>
      <c r="O10" s="112">
        <v>238848</v>
      </c>
      <c r="P10" s="112">
        <v>227517</v>
      </c>
      <c r="Q10" s="112">
        <v>215947</v>
      </c>
      <c r="R10" s="112">
        <v>216856</v>
      </c>
      <c r="S10" s="112">
        <v>235616</v>
      </c>
      <c r="T10" s="112">
        <v>205435</v>
      </c>
      <c r="U10" s="112">
        <v>185130</v>
      </c>
      <c r="V10" s="112">
        <v>243432</v>
      </c>
      <c r="W10" s="112">
        <v>315352</v>
      </c>
      <c r="X10" s="112">
        <v>254430</v>
      </c>
      <c r="Y10" s="112">
        <v>236526</v>
      </c>
      <c r="Z10" s="112">
        <v>186584</v>
      </c>
      <c r="AA10" s="112">
        <v>108292</v>
      </c>
      <c r="AB10" s="112">
        <v>170604</v>
      </c>
      <c r="AC10" s="112">
        <v>212185</v>
      </c>
    </row>
    <row r="11" spans="2:30">
      <c r="B11" s="37" t="s">
        <v>570</v>
      </c>
      <c r="C11" s="112">
        <v>890</v>
      </c>
      <c r="D11" s="112">
        <v>853</v>
      </c>
      <c r="E11" s="112">
        <v>748</v>
      </c>
      <c r="F11" s="112">
        <v>830</v>
      </c>
      <c r="G11" s="112">
        <v>816</v>
      </c>
      <c r="H11" s="112">
        <v>856</v>
      </c>
      <c r="I11" s="112">
        <v>735</v>
      </c>
      <c r="J11" s="112">
        <v>701</v>
      </c>
      <c r="K11" s="112">
        <v>682</v>
      </c>
      <c r="L11" s="112">
        <v>786</v>
      </c>
      <c r="M11" s="112">
        <v>766</v>
      </c>
      <c r="N11" s="112">
        <v>1648</v>
      </c>
      <c r="O11" s="112">
        <v>2559</v>
      </c>
      <c r="P11" s="112">
        <v>4324</v>
      </c>
      <c r="Q11" s="112">
        <v>3043</v>
      </c>
      <c r="R11" s="112">
        <v>1861</v>
      </c>
      <c r="S11" s="112">
        <v>5219</v>
      </c>
      <c r="T11" s="112">
        <v>6424</v>
      </c>
      <c r="U11" s="112">
        <v>12084</v>
      </c>
      <c r="V11" s="112">
        <v>9468</v>
      </c>
      <c r="W11" s="112">
        <v>16176</v>
      </c>
      <c r="X11" s="112">
        <v>20034</v>
      </c>
      <c r="Y11" s="112">
        <v>9375</v>
      </c>
      <c r="Z11" s="112">
        <v>11384</v>
      </c>
      <c r="AA11" s="112">
        <v>8722</v>
      </c>
      <c r="AB11" s="112">
        <v>13421</v>
      </c>
      <c r="AC11" s="112">
        <v>14903</v>
      </c>
    </row>
    <row r="12" spans="2:30">
      <c r="B12" s="113" t="s">
        <v>32</v>
      </c>
      <c r="C12" s="114">
        <v>44164</v>
      </c>
      <c r="D12" s="115">
        <v>45609</v>
      </c>
      <c r="E12" s="115">
        <v>45375</v>
      </c>
      <c r="F12" s="115">
        <v>49936</v>
      </c>
      <c r="G12" s="115">
        <v>45576</v>
      </c>
      <c r="H12" s="115">
        <v>43804</v>
      </c>
      <c r="I12" s="115">
        <v>41577</v>
      </c>
      <c r="J12" s="115">
        <v>48188</v>
      </c>
      <c r="K12" s="115">
        <v>45849</v>
      </c>
      <c r="L12" s="115">
        <v>46099</v>
      </c>
      <c r="M12" s="115">
        <v>68653</v>
      </c>
      <c r="N12" s="115">
        <v>42590</v>
      </c>
      <c r="O12" s="115">
        <v>45324</v>
      </c>
      <c r="P12" s="115">
        <v>46810</v>
      </c>
      <c r="Q12" s="115">
        <v>49794</v>
      </c>
      <c r="R12" s="115">
        <v>49542</v>
      </c>
      <c r="S12" s="115">
        <v>33200</v>
      </c>
      <c r="T12" s="115">
        <v>51092</v>
      </c>
      <c r="U12" s="115">
        <v>51031</v>
      </c>
      <c r="V12" s="115">
        <v>48110</v>
      </c>
      <c r="W12" s="115">
        <v>45670</v>
      </c>
      <c r="X12" s="115">
        <v>49103</v>
      </c>
      <c r="Y12" s="115">
        <v>48670</v>
      </c>
      <c r="Z12" s="115">
        <v>44978</v>
      </c>
      <c r="AA12" s="115">
        <v>18383</v>
      </c>
      <c r="AB12" s="115">
        <v>17407</v>
      </c>
      <c r="AC12" s="115">
        <v>54502</v>
      </c>
    </row>
    <row r="13" spans="2:30" ht="6" customHeight="1">
      <c r="B13" s="107"/>
      <c r="C13" s="110"/>
      <c r="D13" s="110"/>
      <c r="E13" s="110"/>
      <c r="F13" s="110"/>
      <c r="G13" s="110"/>
      <c r="H13" s="110"/>
      <c r="I13" s="110"/>
      <c r="J13" s="110"/>
      <c r="K13" s="110"/>
      <c r="L13" s="110"/>
      <c r="M13" s="110"/>
      <c r="N13" s="110"/>
      <c r="O13" s="110"/>
      <c r="P13" s="110"/>
      <c r="Q13" s="110"/>
      <c r="R13" s="110"/>
      <c r="S13" s="110"/>
      <c r="T13" s="110"/>
      <c r="U13" s="110"/>
      <c r="V13" s="110"/>
      <c r="W13" s="110"/>
      <c r="X13" s="116"/>
      <c r="Y13" s="116"/>
    </row>
    <row r="14" spans="2:30">
      <c r="B14" s="211"/>
      <c r="C14" s="308" t="s">
        <v>301</v>
      </c>
      <c r="D14" s="308"/>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c r="AC14" s="308"/>
    </row>
    <row r="15" spans="2:30" ht="3" customHeight="1">
      <c r="B15" s="107"/>
      <c r="C15" s="108"/>
      <c r="D15" s="108"/>
      <c r="E15" s="108"/>
      <c r="F15" s="108"/>
      <c r="G15" s="108"/>
      <c r="H15" s="108"/>
      <c r="I15" s="108"/>
      <c r="J15" s="108"/>
      <c r="K15" s="108"/>
      <c r="L15" s="108"/>
      <c r="M15" s="108"/>
      <c r="N15" s="108"/>
      <c r="O15" s="108"/>
      <c r="P15" s="108"/>
      <c r="Q15" s="108"/>
      <c r="R15" s="108"/>
      <c r="S15" s="108"/>
      <c r="T15" s="108"/>
      <c r="U15" s="108"/>
      <c r="V15" s="108"/>
      <c r="W15" s="108"/>
      <c r="X15" s="108"/>
      <c r="Y15" s="116"/>
    </row>
    <row r="16" spans="2:30">
      <c r="B16" s="212" t="s">
        <v>567</v>
      </c>
      <c r="C16" s="217">
        <f>SUM(C18:C22)</f>
        <v>0</v>
      </c>
      <c r="D16" s="217">
        <f t="shared" ref="D16:AB16" si="2">SUM(D18:D22)</f>
        <v>0</v>
      </c>
      <c r="E16" s="217">
        <f>SUM(E18:E22)</f>
        <v>0</v>
      </c>
      <c r="F16" s="217">
        <f t="shared" si="2"/>
        <v>0</v>
      </c>
      <c r="G16" s="151">
        <f t="shared" si="2"/>
        <v>68412</v>
      </c>
      <c r="H16" s="151">
        <f t="shared" si="2"/>
        <v>63028</v>
      </c>
      <c r="I16" s="151">
        <f t="shared" si="2"/>
        <v>53119</v>
      </c>
      <c r="J16" s="151">
        <f t="shared" si="2"/>
        <v>39930</v>
      </c>
      <c r="K16" s="151">
        <f t="shared" si="2"/>
        <v>44821</v>
      </c>
      <c r="L16" s="151">
        <f t="shared" si="2"/>
        <v>36381</v>
      </c>
      <c r="M16" s="151">
        <f t="shared" si="2"/>
        <v>52485</v>
      </c>
      <c r="N16" s="151">
        <f t="shared" si="2"/>
        <v>53327</v>
      </c>
      <c r="O16" s="151">
        <f t="shared" si="2"/>
        <v>91475</v>
      </c>
      <c r="P16" s="151">
        <f t="shared" si="2"/>
        <v>74769</v>
      </c>
      <c r="Q16" s="151">
        <f t="shared" si="2"/>
        <v>65621</v>
      </c>
      <c r="R16" s="151">
        <f t="shared" si="2"/>
        <v>69532</v>
      </c>
      <c r="S16" s="151">
        <f t="shared" si="2"/>
        <v>76406</v>
      </c>
      <c r="T16" s="151">
        <f t="shared" si="2"/>
        <v>64498</v>
      </c>
      <c r="U16" s="151">
        <f t="shared" si="2"/>
        <v>61520</v>
      </c>
      <c r="V16" s="151">
        <f t="shared" si="2"/>
        <v>82476</v>
      </c>
      <c r="W16" s="151">
        <f t="shared" si="2"/>
        <v>89234</v>
      </c>
      <c r="X16" s="151">
        <f t="shared" si="2"/>
        <v>84045</v>
      </c>
      <c r="Y16" s="151">
        <f t="shared" si="2"/>
        <v>74901</v>
      </c>
      <c r="Z16" s="151">
        <f t="shared" si="2"/>
        <v>54545</v>
      </c>
      <c r="AA16" s="151">
        <f>SUM(AA18:AA22)</f>
        <v>29128</v>
      </c>
      <c r="AB16" s="151">
        <f t="shared" si="2"/>
        <v>40597</v>
      </c>
      <c r="AC16" s="151">
        <f>SUM(AC18:AC22)</f>
        <v>66528</v>
      </c>
    </row>
    <row r="17" spans="2:29" ht="6.75" customHeight="1">
      <c r="B17" s="107"/>
      <c r="C17" s="117"/>
      <c r="D17" s="117"/>
      <c r="E17" s="117"/>
      <c r="F17" s="117"/>
      <c r="G17" s="110"/>
      <c r="H17" s="110"/>
      <c r="I17" s="110"/>
      <c r="J17" s="110"/>
      <c r="K17" s="110"/>
      <c r="L17" s="110"/>
      <c r="M17" s="110"/>
      <c r="N17" s="110"/>
      <c r="O17" s="110"/>
      <c r="P17" s="110"/>
      <c r="Q17" s="110"/>
      <c r="R17" s="110"/>
      <c r="S17" s="110"/>
      <c r="T17" s="110"/>
      <c r="U17" s="110"/>
      <c r="V17" s="110"/>
      <c r="W17" s="110"/>
      <c r="X17" s="110"/>
      <c r="Y17" s="110"/>
      <c r="Z17" s="110"/>
    </row>
    <row r="18" spans="2:29">
      <c r="B18" s="37" t="s">
        <v>309</v>
      </c>
      <c r="C18" s="170">
        <v>0</v>
      </c>
      <c r="D18" s="170">
        <v>0</v>
      </c>
      <c r="E18" s="170">
        <v>0</v>
      </c>
      <c r="F18" s="170">
        <v>0</v>
      </c>
      <c r="G18" s="112">
        <v>39572</v>
      </c>
      <c r="H18" s="112">
        <v>25458</v>
      </c>
      <c r="I18" s="112">
        <v>17515</v>
      </c>
      <c r="J18" s="112">
        <v>13639</v>
      </c>
      <c r="K18" s="112">
        <v>22428</v>
      </c>
      <c r="L18" s="112">
        <v>20082</v>
      </c>
      <c r="M18" s="112">
        <v>17718</v>
      </c>
      <c r="N18" s="112">
        <v>16407</v>
      </c>
      <c r="O18" s="112">
        <v>26854</v>
      </c>
      <c r="P18" s="112">
        <v>32351</v>
      </c>
      <c r="Q18" s="112">
        <v>22005</v>
      </c>
      <c r="R18" s="112">
        <v>32881</v>
      </c>
      <c r="S18" s="112">
        <v>32026</v>
      </c>
      <c r="T18" s="112">
        <v>26555</v>
      </c>
      <c r="U18" s="112">
        <v>24833</v>
      </c>
      <c r="V18" s="112">
        <v>31359</v>
      </c>
      <c r="W18" s="112">
        <v>25192</v>
      </c>
      <c r="X18" s="112">
        <v>27627</v>
      </c>
      <c r="Y18" s="112">
        <v>28120</v>
      </c>
      <c r="Z18" s="112">
        <v>20259</v>
      </c>
      <c r="AA18" s="112">
        <v>7309</v>
      </c>
      <c r="AB18" s="112">
        <v>9599</v>
      </c>
      <c r="AC18" s="112">
        <v>20316</v>
      </c>
    </row>
    <row r="19" spans="2:29">
      <c r="B19" s="37" t="s">
        <v>571</v>
      </c>
      <c r="C19" s="170">
        <v>0</v>
      </c>
      <c r="D19" s="170">
        <v>0</v>
      </c>
      <c r="E19" s="170">
        <v>0</v>
      </c>
      <c r="F19" s="170">
        <v>0</v>
      </c>
      <c r="G19" s="112">
        <v>402</v>
      </c>
      <c r="H19" s="112">
        <v>975</v>
      </c>
      <c r="I19" s="112">
        <v>807</v>
      </c>
      <c r="J19" s="112">
        <v>698</v>
      </c>
      <c r="K19" s="112">
        <v>421</v>
      </c>
      <c r="L19" s="112">
        <v>437</v>
      </c>
      <c r="M19" s="112">
        <v>474</v>
      </c>
      <c r="N19" s="112">
        <v>468</v>
      </c>
      <c r="O19" s="112">
        <v>245</v>
      </c>
      <c r="P19" s="112">
        <v>375</v>
      </c>
      <c r="Q19" s="112">
        <v>276</v>
      </c>
      <c r="R19" s="112">
        <v>414</v>
      </c>
      <c r="S19" s="112">
        <v>318</v>
      </c>
      <c r="T19" s="112">
        <v>498</v>
      </c>
      <c r="U19" s="112">
        <v>339</v>
      </c>
      <c r="V19" s="112">
        <v>266</v>
      </c>
      <c r="W19" s="112">
        <v>241</v>
      </c>
      <c r="X19" s="112">
        <v>278</v>
      </c>
      <c r="Y19" s="112">
        <v>411</v>
      </c>
      <c r="Z19" s="112">
        <v>818</v>
      </c>
      <c r="AA19" s="112">
        <v>504</v>
      </c>
      <c r="AB19" s="112">
        <v>129</v>
      </c>
      <c r="AC19" s="112">
        <v>1300</v>
      </c>
    </row>
    <row r="20" spans="2:29">
      <c r="B20" s="37" t="s">
        <v>569</v>
      </c>
      <c r="C20" s="170">
        <v>0</v>
      </c>
      <c r="D20" s="170">
        <v>0</v>
      </c>
      <c r="E20" s="170">
        <v>0</v>
      </c>
      <c r="F20" s="170">
        <v>0</v>
      </c>
      <c r="G20" s="112">
        <v>28437</v>
      </c>
      <c r="H20" s="112">
        <v>36593</v>
      </c>
      <c r="I20" s="112">
        <v>34794</v>
      </c>
      <c r="J20" s="112">
        <v>25592</v>
      </c>
      <c r="K20" s="112">
        <v>21971</v>
      </c>
      <c r="L20" s="112">
        <v>15862</v>
      </c>
      <c r="M20" s="112">
        <v>34292</v>
      </c>
      <c r="N20" s="112">
        <v>36450</v>
      </c>
      <c r="O20" s="112">
        <v>64376</v>
      </c>
      <c r="P20" s="112">
        <v>42042</v>
      </c>
      <c r="Q20" s="112">
        <v>43340</v>
      </c>
      <c r="R20" s="112">
        <v>36237</v>
      </c>
      <c r="S20" s="112">
        <v>44049</v>
      </c>
      <c r="T20" s="112">
        <v>37436</v>
      </c>
      <c r="U20" s="112">
        <v>36300</v>
      </c>
      <c r="V20" s="112">
        <v>50835</v>
      </c>
      <c r="W20" s="112">
        <v>63764</v>
      </c>
      <c r="X20" s="112">
        <v>56107</v>
      </c>
      <c r="Y20" s="112">
        <v>46334</v>
      </c>
      <c r="Z20" s="112">
        <v>33429</v>
      </c>
      <c r="AA20" s="112">
        <v>21297</v>
      </c>
      <c r="AB20" s="112">
        <v>30844</v>
      </c>
      <c r="AC20" s="112">
        <v>44855</v>
      </c>
    </row>
    <row r="21" spans="2:29">
      <c r="B21" s="37" t="s">
        <v>572</v>
      </c>
      <c r="C21" s="170">
        <v>0</v>
      </c>
      <c r="D21" s="170">
        <v>0</v>
      </c>
      <c r="E21" s="170">
        <v>0</v>
      </c>
      <c r="F21" s="170">
        <v>0</v>
      </c>
      <c r="G21" s="112">
        <v>1</v>
      </c>
      <c r="H21" s="112">
        <v>2</v>
      </c>
      <c r="I21" s="112">
        <v>3</v>
      </c>
      <c r="J21" s="112">
        <v>1</v>
      </c>
      <c r="K21" s="112">
        <v>1</v>
      </c>
      <c r="L21" s="170">
        <v>0</v>
      </c>
      <c r="M21" s="112">
        <v>1</v>
      </c>
      <c r="N21" s="112">
        <v>2</v>
      </c>
      <c r="O21" s="170">
        <v>0</v>
      </c>
      <c r="P21" s="112">
        <v>1</v>
      </c>
      <c r="Q21" s="170">
        <v>0</v>
      </c>
      <c r="R21" s="170">
        <v>0</v>
      </c>
      <c r="S21" s="112">
        <v>13</v>
      </c>
      <c r="T21" s="112">
        <v>9</v>
      </c>
      <c r="U21" s="112">
        <v>48</v>
      </c>
      <c r="V21" s="112">
        <v>16</v>
      </c>
      <c r="W21" s="112">
        <v>37</v>
      </c>
      <c r="X21" s="112">
        <v>33</v>
      </c>
      <c r="Y21" s="112">
        <v>36</v>
      </c>
      <c r="Z21" s="112">
        <v>39</v>
      </c>
      <c r="AA21" s="112">
        <v>18</v>
      </c>
      <c r="AB21" s="112">
        <v>25</v>
      </c>
      <c r="AC21" s="112">
        <v>57</v>
      </c>
    </row>
    <row r="22" spans="2:29">
      <c r="B22" s="113" t="s">
        <v>573</v>
      </c>
      <c r="C22" s="196">
        <v>0</v>
      </c>
      <c r="D22" s="196">
        <v>0</v>
      </c>
      <c r="E22" s="196">
        <v>0</v>
      </c>
      <c r="F22" s="196">
        <v>0</v>
      </c>
      <c r="G22" s="196">
        <v>0</v>
      </c>
      <c r="H22" s="196">
        <v>0</v>
      </c>
      <c r="I22" s="196">
        <v>0</v>
      </c>
      <c r="J22" s="196">
        <v>0</v>
      </c>
      <c r="K22" s="196">
        <v>0</v>
      </c>
      <c r="L22" s="196">
        <v>0</v>
      </c>
      <c r="M22" s="196">
        <v>0</v>
      </c>
      <c r="N22" s="196">
        <v>0</v>
      </c>
      <c r="O22" s="196">
        <v>0</v>
      </c>
      <c r="P22" s="196">
        <v>0</v>
      </c>
      <c r="Q22" s="196">
        <v>0</v>
      </c>
      <c r="R22" s="196">
        <v>0</v>
      </c>
      <c r="S22" s="196">
        <v>0</v>
      </c>
      <c r="T22" s="196">
        <v>0</v>
      </c>
      <c r="U22" s="196">
        <v>0</v>
      </c>
      <c r="V22" s="196">
        <v>0</v>
      </c>
      <c r="W22" s="196">
        <v>0</v>
      </c>
      <c r="X22" s="196">
        <v>0</v>
      </c>
      <c r="Y22" s="196">
        <v>0</v>
      </c>
      <c r="Z22" s="196">
        <v>0</v>
      </c>
      <c r="AA22" s="196">
        <v>0</v>
      </c>
      <c r="AB22" s="196">
        <v>0</v>
      </c>
      <c r="AC22" s="196">
        <v>0</v>
      </c>
    </row>
    <row r="23" spans="2:29" ht="6.75" customHeight="1">
      <c r="B23" s="50"/>
      <c r="C23" s="118"/>
      <c r="D23" s="118"/>
      <c r="E23" s="118"/>
      <c r="F23" s="118"/>
      <c r="G23" s="118"/>
      <c r="H23" s="118"/>
      <c r="I23" s="118"/>
      <c r="J23" s="118"/>
      <c r="K23" s="118"/>
      <c r="L23" s="118"/>
      <c r="M23" s="118"/>
      <c r="N23" s="118"/>
      <c r="O23" s="118"/>
      <c r="P23" s="118"/>
      <c r="Q23" s="118"/>
      <c r="R23" s="118"/>
      <c r="S23" s="118"/>
      <c r="T23" s="118"/>
      <c r="U23" s="118"/>
      <c r="V23" s="118"/>
      <c r="W23" s="118"/>
      <c r="X23" s="50"/>
      <c r="Y23" s="50"/>
    </row>
    <row r="24" spans="2:29" s="24" customFormat="1" ht="12.75">
      <c r="B24" s="75" t="s">
        <v>73</v>
      </c>
      <c r="C24" s="119"/>
      <c r="D24" s="119"/>
      <c r="E24" s="119"/>
      <c r="F24" s="119"/>
      <c r="G24" s="119"/>
      <c r="H24" s="119"/>
      <c r="I24" s="119"/>
      <c r="J24" s="119"/>
      <c r="K24" s="119"/>
      <c r="L24" s="119"/>
      <c r="M24" s="119"/>
      <c r="N24" s="119"/>
      <c r="O24" s="119"/>
      <c r="P24" s="119"/>
      <c r="Q24" s="119"/>
      <c r="R24" s="119"/>
      <c r="S24" s="119"/>
      <c r="T24" s="119"/>
      <c r="U24" s="119"/>
      <c r="V24" s="119"/>
      <c r="W24" s="119"/>
    </row>
    <row r="25" spans="2:29" s="24" customFormat="1" ht="168.75" customHeight="1">
      <c r="B25" s="140" t="s">
        <v>574</v>
      </c>
      <c r="C25" s="140"/>
      <c r="D25" s="140"/>
      <c r="E25" s="140"/>
      <c r="F25" s="140"/>
      <c r="G25" s="140"/>
      <c r="H25" s="140"/>
      <c r="I25" s="140"/>
      <c r="J25" s="140"/>
      <c r="K25" s="140"/>
      <c r="L25" s="140"/>
      <c r="M25" s="140"/>
      <c r="N25" s="140"/>
      <c r="O25" s="140"/>
      <c r="P25" s="140"/>
      <c r="Q25" s="140"/>
      <c r="R25" s="140"/>
      <c r="S25" s="140"/>
      <c r="T25" s="140"/>
      <c r="U25" s="140"/>
      <c r="V25" s="140"/>
      <c r="W25" s="140"/>
      <c r="X25" s="140"/>
    </row>
    <row r="26" spans="2:29" s="24" customFormat="1" ht="81.75" customHeight="1">
      <c r="B26" s="140" t="s">
        <v>618</v>
      </c>
      <c r="C26" s="140"/>
      <c r="D26" s="140"/>
      <c r="E26" s="140"/>
      <c r="F26" s="140"/>
      <c r="G26" s="140"/>
      <c r="H26" s="140"/>
      <c r="I26" s="140"/>
      <c r="J26" s="140"/>
      <c r="K26" s="140"/>
      <c r="L26" s="140"/>
      <c r="M26" s="140"/>
      <c r="N26" s="140"/>
      <c r="O26" s="140"/>
      <c r="P26" s="140"/>
      <c r="Q26" s="140"/>
      <c r="R26" s="140"/>
      <c r="S26" s="140"/>
      <c r="T26" s="140"/>
      <c r="U26" s="140"/>
      <c r="V26" s="94"/>
      <c r="W26" s="94"/>
      <c r="X26" s="94"/>
    </row>
    <row r="27" spans="2:29" s="24" customFormat="1" ht="66" customHeight="1">
      <c r="B27" s="215" t="s">
        <v>575</v>
      </c>
      <c r="C27" s="215"/>
      <c r="D27" s="215"/>
      <c r="E27" s="215"/>
      <c r="F27" s="215"/>
      <c r="G27" s="215"/>
      <c r="H27" s="215"/>
      <c r="I27" s="215"/>
      <c r="J27" s="215"/>
      <c r="K27" s="215"/>
      <c r="L27" s="215"/>
      <c r="M27" s="215"/>
      <c r="N27" s="215"/>
      <c r="O27" s="215"/>
      <c r="P27" s="215"/>
      <c r="Q27" s="215"/>
      <c r="R27" s="215"/>
      <c r="S27" s="215"/>
      <c r="T27" s="215"/>
      <c r="U27" s="215"/>
      <c r="V27" s="215"/>
      <c r="W27" s="215"/>
      <c r="X27" s="215"/>
      <c r="AA27" s="304"/>
      <c r="AB27" s="120"/>
    </row>
    <row r="28" spans="2:29" s="24" customFormat="1" ht="15" customHeight="1">
      <c r="B28" s="78" t="s">
        <v>619</v>
      </c>
      <c r="C28" s="78"/>
      <c r="D28" s="78"/>
      <c r="E28" s="78"/>
      <c r="F28" s="78"/>
      <c r="G28" s="78"/>
      <c r="H28" s="78"/>
      <c r="I28" s="78"/>
      <c r="J28" s="78"/>
      <c r="K28" s="78"/>
      <c r="L28" s="78"/>
      <c r="M28" s="78"/>
      <c r="N28" s="78"/>
      <c r="O28" s="78"/>
      <c r="P28" s="78"/>
      <c r="Y28" s="105"/>
      <c r="AA28" s="305"/>
      <c r="AB28" s="121"/>
    </row>
    <row r="29" spans="2:29" s="24" customFormat="1" ht="39.75" customHeight="1">
      <c r="B29" s="142" t="s">
        <v>620</v>
      </c>
      <c r="C29" s="142"/>
      <c r="D29" s="142"/>
      <c r="E29" s="142"/>
      <c r="F29" s="142"/>
      <c r="G29" s="142"/>
      <c r="H29" s="142"/>
      <c r="I29" s="142"/>
      <c r="J29" s="142"/>
      <c r="K29" s="142"/>
      <c r="L29" s="142"/>
      <c r="M29" s="142"/>
      <c r="N29" s="142"/>
      <c r="O29" s="142"/>
      <c r="P29" s="142"/>
      <c r="Q29" s="142"/>
      <c r="R29" s="76"/>
      <c r="S29" s="76"/>
      <c r="T29" s="76"/>
      <c r="U29" s="76"/>
      <c r="V29" s="76"/>
      <c r="AA29" s="122"/>
      <c r="AB29" s="123"/>
    </row>
    <row r="30" spans="2:29" s="24" customFormat="1" ht="25.5">
      <c r="B30" s="216" t="s">
        <v>611</v>
      </c>
      <c r="C30" s="216"/>
      <c r="D30" s="216"/>
      <c r="E30" s="216"/>
      <c r="F30" s="216"/>
      <c r="G30" s="216"/>
      <c r="H30" s="216"/>
      <c r="I30" s="216"/>
      <c r="J30" s="216"/>
      <c r="K30" s="216"/>
      <c r="L30" s="214"/>
      <c r="M30" s="214"/>
      <c r="N30" s="214"/>
      <c r="O30" s="214"/>
      <c r="P30" s="214"/>
      <c r="Q30" s="214"/>
      <c r="R30" s="76"/>
      <c r="S30" s="76"/>
      <c r="T30" s="76"/>
      <c r="U30" s="76"/>
      <c r="V30" s="76"/>
      <c r="AA30" s="124"/>
      <c r="AB30" s="85"/>
    </row>
    <row r="31" spans="2:29" ht="7.5" customHeight="1">
      <c r="B31" s="58"/>
      <c r="C31" s="58"/>
      <c r="D31" s="58"/>
      <c r="E31" s="58"/>
      <c r="F31" s="58"/>
      <c r="G31" s="58"/>
      <c r="H31" s="58"/>
      <c r="I31" s="58"/>
      <c r="J31" s="58"/>
      <c r="K31" s="58"/>
      <c r="L31" s="58"/>
      <c r="M31" s="58"/>
      <c r="N31" s="58"/>
      <c r="O31" s="58"/>
      <c r="P31" s="58"/>
      <c r="Q31" s="58"/>
      <c r="R31" s="58"/>
      <c r="S31" s="58"/>
      <c r="T31" s="58"/>
      <c r="U31" s="58"/>
      <c r="V31" s="58"/>
      <c r="W31" s="38"/>
      <c r="X31" s="38"/>
      <c r="AA31" s="125"/>
      <c r="AB31" s="29"/>
    </row>
    <row r="32" spans="2:29" hidden="1">
      <c r="B32" s="58"/>
      <c r="C32" s="58"/>
      <c r="D32" s="58"/>
      <c r="E32" s="58"/>
      <c r="F32" s="58"/>
      <c r="G32" s="58"/>
      <c r="H32" s="58"/>
      <c r="I32" s="58"/>
      <c r="J32" s="58"/>
      <c r="K32" s="58"/>
      <c r="L32" s="58"/>
      <c r="M32" s="58"/>
      <c r="N32" s="58"/>
      <c r="O32" s="58"/>
      <c r="P32" s="58"/>
      <c r="Q32" s="58"/>
      <c r="R32" s="58"/>
      <c r="S32" s="58"/>
      <c r="T32" s="58"/>
      <c r="U32" s="58"/>
      <c r="V32" s="58"/>
      <c r="W32" s="38"/>
      <c r="X32" s="38"/>
      <c r="AA32" s="83"/>
      <c r="AB32" s="97"/>
    </row>
    <row r="33" spans="2:28" hidden="1">
      <c r="B33" s="58"/>
      <c r="C33" s="126"/>
      <c r="D33" s="126"/>
      <c r="E33" s="126"/>
      <c r="F33" s="126"/>
      <c r="G33" s="126"/>
      <c r="H33" s="126"/>
      <c r="I33" s="126"/>
      <c r="J33" s="126"/>
      <c r="K33" s="126"/>
      <c r="L33" s="126"/>
      <c r="M33" s="126"/>
      <c r="N33" s="126"/>
      <c r="O33" s="126"/>
      <c r="P33" s="126"/>
      <c r="Q33" s="126"/>
      <c r="R33" s="126"/>
      <c r="S33" s="126"/>
      <c r="T33" s="126"/>
      <c r="U33" s="126"/>
      <c r="V33" s="126"/>
      <c r="W33" s="126"/>
      <c r="X33" s="6"/>
      <c r="AA33" s="31"/>
      <c r="AB33" s="29"/>
    </row>
    <row r="34" spans="2:28" hidden="1">
      <c r="B34" s="58"/>
      <c r="C34" s="58"/>
      <c r="D34" s="58"/>
      <c r="E34" s="58"/>
      <c r="F34" s="58"/>
      <c r="G34" s="58"/>
      <c r="H34" s="58"/>
      <c r="I34" s="58"/>
      <c r="J34" s="58"/>
      <c r="K34" s="58"/>
      <c r="L34" s="58"/>
      <c r="M34" s="58"/>
      <c r="N34" s="58"/>
      <c r="O34" s="58"/>
      <c r="P34" s="58"/>
      <c r="Q34" s="58"/>
      <c r="R34" s="58"/>
      <c r="S34" s="58"/>
      <c r="T34" s="58"/>
      <c r="U34" s="58"/>
      <c r="V34" s="58"/>
      <c r="AA34" s="100"/>
      <c r="AB34" s="97"/>
    </row>
    <row r="35" spans="2:28" hidden="1">
      <c r="AA35" s="31"/>
      <c r="AB35" s="29"/>
    </row>
    <row r="36" spans="2:28" hidden="1">
      <c r="AA36" s="101"/>
      <c r="AB36" s="85"/>
    </row>
    <row r="37" spans="2:28" hidden="1">
      <c r="AA37" s="83"/>
      <c r="AB37" s="97"/>
    </row>
    <row r="38" spans="2:28" hidden="1">
      <c r="AA38" s="31"/>
      <c r="AB38" s="29"/>
    </row>
    <row r="39" spans="2:28" hidden="1">
      <c r="AA39" s="83"/>
      <c r="AB39" s="97"/>
    </row>
    <row r="40" spans="2:28" hidden="1">
      <c r="AA40" s="31"/>
      <c r="AB40" s="29"/>
    </row>
    <row r="41" spans="2:28" hidden="1">
      <c r="AA41" s="86"/>
      <c r="AB41" s="123"/>
    </row>
    <row r="42" spans="2:28" hidden="1">
      <c r="AA42" s="124"/>
      <c r="AB42" s="127"/>
    </row>
    <row r="43" spans="2:28" hidden="1">
      <c r="AA43" s="99"/>
      <c r="AB43" s="29"/>
    </row>
    <row r="44" spans="2:28" hidden="1">
      <c r="AA44" s="86"/>
      <c r="AB44" s="127"/>
    </row>
    <row r="45" spans="2:28" hidden="1">
      <c r="AA45" s="99"/>
      <c r="AB45" s="29"/>
    </row>
    <row r="46" spans="2:28" hidden="1">
      <c r="AA46" s="86"/>
      <c r="AB46" s="85"/>
    </row>
    <row r="47" spans="2:28" hidden="1">
      <c r="AA47" s="30"/>
      <c r="AB47" s="29"/>
    </row>
    <row r="48" spans="2:28" hidden="1">
      <c r="AA48" s="86"/>
      <c r="AB48" s="29"/>
    </row>
    <row r="49" spans="27:28" hidden="1">
      <c r="AA49" s="86"/>
      <c r="AB49" s="127"/>
    </row>
    <row r="50" spans="27:28" hidden="1">
      <c r="AA50" s="99"/>
      <c r="AB50" s="29"/>
    </row>
    <row r="51" spans="27:28" hidden="1">
      <c r="AA51" s="86"/>
      <c r="AB51" s="29"/>
    </row>
    <row r="52" spans="27:28" hidden="1">
      <c r="AA52" s="86"/>
      <c r="AB52" s="96"/>
    </row>
    <row r="53" spans="27:28" hidden="1">
      <c r="AA53" s="86"/>
      <c r="AB53" s="96"/>
    </row>
    <row r="54" spans="27:28" hidden="1">
      <c r="AA54" s="86"/>
      <c r="AB54" s="96"/>
    </row>
    <row r="55" spans="27:28" hidden="1">
      <c r="AA55" s="86"/>
      <c r="AB55" s="85"/>
    </row>
    <row r="56" spans="27:28" hidden="1">
      <c r="AA56" s="86"/>
      <c r="AB56" s="29"/>
    </row>
    <row r="57" spans="27:28" hidden="1">
      <c r="AA57" s="86"/>
      <c r="AB57" s="96"/>
    </row>
    <row r="58" spans="27:28" hidden="1">
      <c r="AA58" s="86"/>
      <c r="AB58" s="29"/>
    </row>
    <row r="59" spans="27:28" hidden="1">
      <c r="AA59" s="86"/>
      <c r="AB59" s="85"/>
    </row>
    <row r="60" spans="27:28" hidden="1">
      <c r="AA60" s="86"/>
      <c r="AB60" s="127"/>
    </row>
    <row r="61" spans="27:28" hidden="1">
      <c r="AA61" s="99"/>
      <c r="AB61" s="85"/>
    </row>
    <row r="62" spans="27:28" hidden="1">
      <c r="AA62" s="86"/>
      <c r="AB62" s="85"/>
    </row>
    <row r="63" spans="27:28" hidden="1">
      <c r="AA63" s="86"/>
      <c r="AB63" s="85"/>
    </row>
    <row r="64" spans="27:28" hidden="1">
      <c r="AA64" s="86"/>
      <c r="AB64" s="85"/>
    </row>
    <row r="65" spans="27:28" hidden="1">
      <c r="AA65" s="86"/>
      <c r="AB65" s="123"/>
    </row>
    <row r="66" spans="27:28" hidden="1">
      <c r="AA66" s="124"/>
      <c r="AB66" s="29"/>
    </row>
    <row r="67" spans="27:28" hidden="1">
      <c r="AA67" s="30"/>
      <c r="AB67" s="29"/>
    </row>
    <row r="68" spans="27:28" hidden="1">
      <c r="AA68" s="30"/>
      <c r="AB68" s="29"/>
    </row>
    <row r="69" spans="27:28" hidden="1">
      <c r="AA69" s="30"/>
      <c r="AB69" s="29"/>
    </row>
    <row r="70" spans="27:28" hidden="1">
      <c r="AA70" s="30"/>
      <c r="AB70" s="29"/>
    </row>
    <row r="71" spans="27:28" hidden="1">
      <c r="AA71" s="30"/>
      <c r="AB71" s="29"/>
    </row>
    <row r="72" spans="27:28" hidden="1">
      <c r="AA72" s="30"/>
      <c r="AB72" s="29"/>
    </row>
    <row r="73" spans="27:28" hidden="1">
      <c r="AA73" s="30"/>
      <c r="AB73" s="29"/>
    </row>
    <row r="74" spans="27:28" hidden="1">
      <c r="AA74" s="30"/>
      <c r="AB74" s="29"/>
    </row>
    <row r="75" spans="27:28" hidden="1">
      <c r="AA75" s="30"/>
      <c r="AB75" s="29"/>
    </row>
    <row r="76" spans="27:28" hidden="1">
      <c r="AA76" s="30"/>
      <c r="AB76" s="29"/>
    </row>
    <row r="77" spans="27:28" hidden="1">
      <c r="AA77" s="30"/>
      <c r="AB77" s="29"/>
    </row>
    <row r="78" spans="27:28" hidden="1">
      <c r="AA78" s="30"/>
      <c r="AB78" s="29"/>
    </row>
    <row r="79" spans="27:28" hidden="1">
      <c r="AA79" s="30"/>
      <c r="AB79" s="123"/>
    </row>
    <row r="80" spans="27:28" hidden="1">
      <c r="AA80" s="124"/>
      <c r="AB80" s="29"/>
    </row>
    <row r="81" spans="27:28" hidden="1">
      <c r="AA81" s="31"/>
      <c r="AB81" s="85"/>
    </row>
    <row r="82" spans="27:28" hidden="1">
      <c r="AA82" s="97"/>
      <c r="AB82" s="85"/>
    </row>
    <row r="83" spans="27:28" hidden="1">
      <c r="AA83" s="97"/>
      <c r="AB83" s="29"/>
    </row>
    <row r="84" spans="27:28" hidden="1">
      <c r="AA84" s="31"/>
      <c r="AB84" s="29"/>
    </row>
    <row r="85" spans="27:28" hidden="1">
      <c r="AA85" s="31"/>
      <c r="AB85" s="85"/>
    </row>
    <row r="86" spans="27:28" hidden="1">
      <c r="AA86" s="99"/>
      <c r="AB86" s="123"/>
    </row>
    <row r="87" spans="27:28" hidden="1">
      <c r="AA87" s="124"/>
      <c r="AB87" s="29"/>
    </row>
    <row r="88" spans="27:28" hidden="1">
      <c r="AA88" s="31"/>
      <c r="AB88" s="29"/>
    </row>
    <row r="89" spans="27:28" hidden="1">
      <c r="AA89" s="31"/>
      <c r="AB89" s="85"/>
    </row>
    <row r="90" spans="27:28" hidden="1">
      <c r="AA90" s="31"/>
      <c r="AB90" s="34"/>
    </row>
    <row r="91" spans="27:28" hidden="1">
      <c r="AA91" s="92"/>
    </row>
  </sheetData>
  <mergeCells count="6">
    <mergeCell ref="AA27:AA28"/>
    <mergeCell ref="AD3:AD6"/>
    <mergeCell ref="E2:X2"/>
    <mergeCell ref="B3:B4"/>
    <mergeCell ref="C3:AC3"/>
    <mergeCell ref="C14:AC14"/>
  </mergeCells>
  <conditionalFormatting sqref="AB56:AB58 AB50:AB54 AB41 AB83">
    <cfRule type="cellIs" dxfId="148" priority="17" operator="equal">
      <formula>"N.D."</formula>
    </cfRule>
  </conditionalFormatting>
  <conditionalFormatting sqref="AB43 AB45 AB47:AB48 AB66:AB74 AB76:AB78 AB80 AB84 AB87:AB88">
    <cfRule type="cellIs" dxfId="147" priority="16" operator="equal">
      <formula>"N.D."</formula>
    </cfRule>
  </conditionalFormatting>
  <conditionalFormatting sqref="AB65">
    <cfRule type="cellIs" dxfId="146" priority="15" operator="equal">
      <formula>"N.D."</formula>
    </cfRule>
  </conditionalFormatting>
  <conditionalFormatting sqref="AB75">
    <cfRule type="cellIs" dxfId="145" priority="14" operator="equal">
      <formula>"N.D."</formula>
    </cfRule>
  </conditionalFormatting>
  <conditionalFormatting sqref="AB90">
    <cfRule type="cellIs" dxfId="144" priority="13" operator="equal">
      <formula>"N.D."</formula>
    </cfRule>
  </conditionalFormatting>
  <conditionalFormatting sqref="AB79">
    <cfRule type="cellIs" dxfId="143" priority="12" operator="equal">
      <formula>"N.D."</formula>
    </cfRule>
  </conditionalFormatting>
  <conditionalFormatting sqref="AB86">
    <cfRule type="cellIs" dxfId="142" priority="11" operator="equal">
      <formula>"N.D."</formula>
    </cfRule>
  </conditionalFormatting>
  <conditionalFormatting sqref="C22:AC22">
    <cfRule type="cellIs" dxfId="141" priority="10" operator="equal">
      <formula>$E$179</formula>
    </cfRule>
  </conditionalFormatting>
  <conditionalFormatting sqref="C22:AC22">
    <cfRule type="cellIs" dxfId="140" priority="9" operator="equal">
      <formula>0</formula>
    </cfRule>
  </conditionalFormatting>
  <conditionalFormatting sqref="C18:F21">
    <cfRule type="cellIs" dxfId="139" priority="8" operator="equal">
      <formula>$E$179</formula>
    </cfRule>
  </conditionalFormatting>
  <conditionalFormatting sqref="C18:F21">
    <cfRule type="cellIs" dxfId="138" priority="7" operator="equal">
      <formula>0</formula>
    </cfRule>
  </conditionalFormatting>
  <conditionalFormatting sqref="L21">
    <cfRule type="cellIs" dxfId="137" priority="6" operator="equal">
      <formula>$E$179</formula>
    </cfRule>
  </conditionalFormatting>
  <conditionalFormatting sqref="L21">
    <cfRule type="cellIs" dxfId="136" priority="5" operator="equal">
      <formula>0</formula>
    </cfRule>
  </conditionalFormatting>
  <conditionalFormatting sqref="O21">
    <cfRule type="cellIs" dxfId="135" priority="4" operator="equal">
      <formula>$E$179</formula>
    </cfRule>
  </conditionalFormatting>
  <conditionalFormatting sqref="O21">
    <cfRule type="cellIs" dxfId="134" priority="3" operator="equal">
      <formula>0</formula>
    </cfRule>
  </conditionalFormatting>
  <conditionalFormatting sqref="Q21:R21">
    <cfRule type="cellIs" dxfId="133" priority="2" operator="equal">
      <formula>$E$179</formula>
    </cfRule>
  </conditionalFormatting>
  <conditionalFormatting sqref="Q21:R21">
    <cfRule type="cellIs" dxfId="132" priority="1" operator="equal">
      <formula>0</formula>
    </cfRule>
  </conditionalFormatting>
  <hyperlinks>
    <hyperlink ref="B30" r:id="rId1" display="https://travel.state.gov/content/travel/en/legal/visa-law0/visa-statistics/annual-reports.html"/>
    <hyperlink ref="AD3:AD6" location="Índice!A1" display="Regresar"/>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0"/>
  <sheetViews>
    <sheetView zoomScaleNormal="100" workbookViewId="0">
      <pane xSplit="2" ySplit="5" topLeftCell="C9" activePane="bottomRight" state="frozen"/>
      <selection pane="topRight" activeCell="C1" sqref="C1"/>
      <selection pane="bottomLeft" activeCell="A6" sqref="A6"/>
      <selection pane="bottomRight" activeCell="L13" sqref="L13"/>
    </sheetView>
  </sheetViews>
  <sheetFormatPr baseColWidth="10" defaultColWidth="0" defaultRowHeight="18" zeroHeight="1"/>
  <cols>
    <col min="1" max="1" width="2.28515625" style="1" customWidth="1"/>
    <col min="2" max="2" width="74.85546875" style="1" customWidth="1"/>
    <col min="3" max="17" width="11.42578125" style="1" customWidth="1"/>
    <col min="18" max="25" width="11.42578125" style="61" customWidth="1"/>
    <col min="26" max="26" width="11.42578125" style="1" customWidth="1"/>
    <col min="27" max="27" width="2.85546875" style="1" customWidth="1"/>
    <col min="28" max="33" width="0" style="1" hidden="1" customWidth="1"/>
    <col min="34" max="16384" width="11.42578125" style="1" hidden="1"/>
  </cols>
  <sheetData>
    <row r="1" spans="2:33"/>
    <row r="2" spans="2:33" ht="52.5" customHeight="1">
      <c r="C2" s="292" t="s">
        <v>628</v>
      </c>
      <c r="D2" s="292"/>
      <c r="E2" s="292"/>
      <c r="F2" s="292"/>
      <c r="G2" s="292"/>
      <c r="H2" s="292"/>
      <c r="I2" s="292"/>
      <c r="J2" s="292"/>
      <c r="K2" s="292"/>
      <c r="L2" s="292"/>
      <c r="M2" s="292"/>
      <c r="N2" s="292"/>
      <c r="O2" s="292"/>
      <c r="P2" s="292"/>
      <c r="Q2" s="292"/>
      <c r="R2" s="292"/>
      <c r="S2" s="292"/>
      <c r="T2" s="292"/>
    </row>
    <row r="3" spans="2:33">
      <c r="B3" s="296" t="s">
        <v>578</v>
      </c>
      <c r="C3" s="303" t="s">
        <v>284</v>
      </c>
      <c r="D3" s="303"/>
      <c r="E3" s="303"/>
      <c r="F3" s="303"/>
      <c r="G3" s="303"/>
      <c r="H3" s="303"/>
      <c r="I3" s="303"/>
      <c r="J3" s="303"/>
      <c r="K3" s="303"/>
      <c r="L3" s="303"/>
      <c r="M3" s="303"/>
      <c r="N3" s="303"/>
      <c r="O3" s="303"/>
      <c r="P3" s="303"/>
      <c r="Q3" s="303"/>
      <c r="R3" s="303"/>
      <c r="S3" s="303"/>
      <c r="T3" s="303"/>
      <c r="U3" s="303"/>
      <c r="V3" s="303"/>
      <c r="W3" s="303"/>
      <c r="X3" s="303"/>
      <c r="Y3" s="303"/>
      <c r="Z3" s="293" t="s">
        <v>584</v>
      </c>
    </row>
    <row r="4" spans="2:33">
      <c r="B4" s="284"/>
      <c r="C4" s="268">
        <v>2000</v>
      </c>
      <c r="D4" s="268">
        <v>2001</v>
      </c>
      <c r="E4" s="268">
        <v>2002</v>
      </c>
      <c r="F4" s="268">
        <v>2003</v>
      </c>
      <c r="G4" s="268">
        <v>2004</v>
      </c>
      <c r="H4" s="268">
        <v>2005</v>
      </c>
      <c r="I4" s="268">
        <v>2006</v>
      </c>
      <c r="J4" s="268">
        <v>2007</v>
      </c>
      <c r="K4" s="268">
        <v>2008</v>
      </c>
      <c r="L4" s="268">
        <v>2009</v>
      </c>
      <c r="M4" s="268">
        <v>2010</v>
      </c>
      <c r="N4" s="268">
        <v>2011</v>
      </c>
      <c r="O4" s="268">
        <v>2012</v>
      </c>
      <c r="P4" s="268">
        <v>2013</v>
      </c>
      <c r="Q4" s="268">
        <v>2014</v>
      </c>
      <c r="R4" s="268" t="s">
        <v>533</v>
      </c>
      <c r="S4" s="268">
        <v>2016</v>
      </c>
      <c r="T4" s="268">
        <v>2017</v>
      </c>
      <c r="U4" s="268">
        <v>2018</v>
      </c>
      <c r="V4" s="268">
        <v>2019</v>
      </c>
      <c r="W4" s="268">
        <v>2020</v>
      </c>
      <c r="X4" s="268">
        <v>2021</v>
      </c>
      <c r="Y4" s="268">
        <v>2022</v>
      </c>
      <c r="Z4" s="293"/>
    </row>
    <row r="5" spans="2:33" ht="20.25" customHeight="1">
      <c r="B5" s="254" t="s">
        <v>298</v>
      </c>
      <c r="C5" s="255">
        <f t="shared" ref="C5:X5" si="0">C7+C20+C45+C59</f>
        <v>68412</v>
      </c>
      <c r="D5" s="255">
        <f t="shared" si="0"/>
        <v>63028</v>
      </c>
      <c r="E5" s="255">
        <f t="shared" si="0"/>
        <v>53119</v>
      </c>
      <c r="F5" s="255">
        <f t="shared" si="0"/>
        <v>39930</v>
      </c>
      <c r="G5" s="255">
        <f t="shared" si="0"/>
        <v>44821</v>
      </c>
      <c r="H5" s="255">
        <f t="shared" si="0"/>
        <v>36381</v>
      </c>
      <c r="I5" s="255">
        <f t="shared" si="0"/>
        <v>52485</v>
      </c>
      <c r="J5" s="255">
        <f t="shared" si="0"/>
        <v>53327</v>
      </c>
      <c r="K5" s="255">
        <f t="shared" si="0"/>
        <v>91475</v>
      </c>
      <c r="L5" s="255">
        <f t="shared" si="0"/>
        <v>74769</v>
      </c>
      <c r="M5" s="255">
        <f t="shared" si="0"/>
        <v>65621</v>
      </c>
      <c r="N5" s="255">
        <f t="shared" si="0"/>
        <v>69532</v>
      </c>
      <c r="O5" s="255">
        <f t="shared" si="0"/>
        <v>76406</v>
      </c>
      <c r="P5" s="255">
        <f t="shared" si="0"/>
        <v>64498</v>
      </c>
      <c r="Q5" s="255">
        <f t="shared" si="0"/>
        <v>61520</v>
      </c>
      <c r="R5" s="256">
        <f t="shared" si="0"/>
        <v>82476</v>
      </c>
      <c r="S5" s="256">
        <f t="shared" si="0"/>
        <v>89234</v>
      </c>
      <c r="T5" s="256">
        <f t="shared" si="0"/>
        <v>84045</v>
      </c>
      <c r="U5" s="256">
        <f t="shared" si="0"/>
        <v>74901</v>
      </c>
      <c r="V5" s="256">
        <f t="shared" si="0"/>
        <v>54545</v>
      </c>
      <c r="W5" s="256">
        <f t="shared" si="0"/>
        <v>29128</v>
      </c>
      <c r="X5" s="256">
        <f t="shared" si="0"/>
        <v>40597</v>
      </c>
      <c r="Y5" s="256">
        <f>Y7+Y20+Y45+Y59</f>
        <v>66528</v>
      </c>
      <c r="Z5" s="293"/>
      <c r="AA5" s="237"/>
      <c r="AB5" s="237"/>
      <c r="AC5" s="237"/>
      <c r="AD5" s="237"/>
      <c r="AE5" s="237"/>
      <c r="AF5" s="237"/>
      <c r="AG5" s="237"/>
    </row>
    <row r="6" spans="2:33" ht="3.75" customHeight="1">
      <c r="B6" s="257"/>
      <c r="C6" s="258"/>
      <c r="D6" s="258"/>
      <c r="E6" s="258"/>
      <c r="F6" s="258"/>
      <c r="G6" s="258"/>
      <c r="H6" s="258"/>
      <c r="I6" s="258"/>
      <c r="J6" s="258"/>
      <c r="K6" s="258"/>
      <c r="L6" s="258"/>
      <c r="M6" s="258"/>
      <c r="N6" s="258"/>
      <c r="O6" s="258"/>
      <c r="P6" s="258"/>
      <c r="Q6" s="258"/>
      <c r="R6" s="111"/>
      <c r="S6" s="111"/>
      <c r="T6" s="111"/>
      <c r="U6" s="111"/>
      <c r="V6" s="111"/>
      <c r="W6" s="111"/>
      <c r="X6" s="111"/>
      <c r="Y6" s="111"/>
      <c r="Z6" s="237"/>
      <c r="AA6" s="237"/>
      <c r="AB6" s="237"/>
      <c r="AC6" s="237"/>
      <c r="AD6" s="237"/>
      <c r="AE6" s="237"/>
      <c r="AF6" s="237"/>
      <c r="AG6" s="237"/>
    </row>
    <row r="7" spans="2:33">
      <c r="B7" s="259" t="s">
        <v>309</v>
      </c>
      <c r="C7" s="260">
        <f>SUM(C8:C18)</f>
        <v>39572</v>
      </c>
      <c r="D7" s="260">
        <f>SUM(D8:D18)</f>
        <v>25458</v>
      </c>
      <c r="E7" s="260">
        <f>SUM(E8:E18)</f>
        <v>17515</v>
      </c>
      <c r="F7" s="260">
        <f t="shared" ref="F7:Y7" si="1">SUM(F8:F18)</f>
        <v>13639</v>
      </c>
      <c r="G7" s="260">
        <f t="shared" si="1"/>
        <v>22428</v>
      </c>
      <c r="H7" s="260">
        <f t="shared" si="1"/>
        <v>20082</v>
      </c>
      <c r="I7" s="260">
        <f t="shared" si="1"/>
        <v>17718</v>
      </c>
      <c r="J7" s="260">
        <f t="shared" si="1"/>
        <v>16407</v>
      </c>
      <c r="K7" s="260">
        <f t="shared" si="1"/>
        <v>26854</v>
      </c>
      <c r="L7" s="260">
        <f t="shared" si="1"/>
        <v>32351</v>
      </c>
      <c r="M7" s="260">
        <f t="shared" si="1"/>
        <v>22005</v>
      </c>
      <c r="N7" s="260">
        <f t="shared" si="1"/>
        <v>32881</v>
      </c>
      <c r="O7" s="260">
        <f t="shared" si="1"/>
        <v>32026</v>
      </c>
      <c r="P7" s="260">
        <f t="shared" si="1"/>
        <v>26555</v>
      </c>
      <c r="Q7" s="260">
        <f t="shared" si="1"/>
        <v>24833</v>
      </c>
      <c r="R7" s="261">
        <f t="shared" si="1"/>
        <v>31359</v>
      </c>
      <c r="S7" s="261">
        <f t="shared" si="1"/>
        <v>25192</v>
      </c>
      <c r="T7" s="261">
        <f t="shared" si="1"/>
        <v>27627</v>
      </c>
      <c r="U7" s="261">
        <f t="shared" si="1"/>
        <v>28120</v>
      </c>
      <c r="V7" s="261">
        <f t="shared" si="1"/>
        <v>20259</v>
      </c>
      <c r="W7" s="261">
        <f>SUM(W8:W18)</f>
        <v>7309</v>
      </c>
      <c r="X7" s="261">
        <f t="shared" si="1"/>
        <v>9599</v>
      </c>
      <c r="Y7" s="261">
        <f t="shared" si="1"/>
        <v>20316</v>
      </c>
    </row>
    <row r="8" spans="2:33">
      <c r="B8" s="125" t="s">
        <v>267</v>
      </c>
      <c r="C8" s="262"/>
      <c r="D8" s="262"/>
      <c r="E8" s="262"/>
      <c r="F8" s="262"/>
      <c r="G8" s="12"/>
      <c r="H8" s="12"/>
      <c r="I8" s="12"/>
      <c r="J8" s="12"/>
      <c r="K8" s="12"/>
      <c r="L8" s="12"/>
      <c r="M8" s="12"/>
      <c r="N8" s="12"/>
      <c r="O8" s="12"/>
      <c r="P8" s="12"/>
      <c r="Q8" s="12"/>
      <c r="R8" s="112"/>
      <c r="S8" s="241"/>
      <c r="T8" s="241"/>
      <c r="U8" s="48"/>
      <c r="V8" s="48"/>
      <c r="W8" s="48"/>
      <c r="X8" s="48"/>
      <c r="Y8" s="48"/>
    </row>
    <row r="9" spans="2:33">
      <c r="B9" s="83" t="s">
        <v>314</v>
      </c>
      <c r="C9" s="12">
        <v>711</v>
      </c>
      <c r="D9" s="12">
        <v>669</v>
      </c>
      <c r="E9" s="12">
        <v>309</v>
      </c>
      <c r="F9" s="12">
        <v>594</v>
      </c>
      <c r="G9" s="12">
        <v>405</v>
      </c>
      <c r="H9" s="12">
        <v>319</v>
      </c>
      <c r="I9" s="12">
        <v>427</v>
      </c>
      <c r="J9" s="12">
        <v>376</v>
      </c>
      <c r="K9" s="12">
        <v>411</v>
      </c>
      <c r="L9" s="12">
        <v>374</v>
      </c>
      <c r="M9" s="12">
        <v>495</v>
      </c>
      <c r="N9" s="12">
        <v>462</v>
      </c>
      <c r="O9" s="12">
        <v>487</v>
      </c>
      <c r="P9" s="12">
        <v>555</v>
      </c>
      <c r="Q9" s="12">
        <v>757</v>
      </c>
      <c r="R9" s="112">
        <v>723</v>
      </c>
      <c r="S9" s="112">
        <v>628</v>
      </c>
      <c r="T9" s="112">
        <v>476</v>
      </c>
      <c r="U9" s="112">
        <v>1476</v>
      </c>
      <c r="V9" s="112">
        <v>1064</v>
      </c>
      <c r="W9" s="112">
        <v>449</v>
      </c>
      <c r="X9" s="112">
        <v>329</v>
      </c>
      <c r="Y9" s="112">
        <v>1357</v>
      </c>
      <c r="Z9" s="237"/>
    </row>
    <row r="10" spans="2:33">
      <c r="B10" s="31" t="s">
        <v>268</v>
      </c>
      <c r="C10" s="12"/>
      <c r="D10" s="12"/>
      <c r="E10" s="12"/>
      <c r="F10" s="12"/>
      <c r="G10" s="12"/>
      <c r="H10" s="12"/>
      <c r="I10" s="12"/>
      <c r="J10" s="12"/>
      <c r="K10" s="12"/>
      <c r="L10" s="12"/>
      <c r="M10" s="12"/>
      <c r="N10" s="12"/>
      <c r="O10" s="12"/>
      <c r="P10" s="12"/>
      <c r="Q10" s="12"/>
      <c r="R10" s="112"/>
      <c r="S10" s="241"/>
      <c r="T10" s="241"/>
      <c r="U10" s="48"/>
      <c r="V10" s="48"/>
      <c r="W10" s="48"/>
      <c r="X10" s="48"/>
      <c r="Y10" s="48"/>
    </row>
    <row r="11" spans="2:33">
      <c r="B11" s="83" t="s">
        <v>285</v>
      </c>
      <c r="C11" s="12">
        <v>32964</v>
      </c>
      <c r="D11" s="12">
        <v>17717</v>
      </c>
      <c r="E11" s="12">
        <v>13073</v>
      </c>
      <c r="F11" s="12">
        <v>7956</v>
      </c>
      <c r="G11" s="12">
        <v>16080</v>
      </c>
      <c r="H11" s="12">
        <v>15322</v>
      </c>
      <c r="I11" s="12">
        <v>13384</v>
      </c>
      <c r="J11" s="12">
        <v>12005</v>
      </c>
      <c r="K11" s="12">
        <v>22846</v>
      </c>
      <c r="L11" s="12">
        <v>28460</v>
      </c>
      <c r="M11" s="12">
        <v>18329</v>
      </c>
      <c r="N11" s="12">
        <v>28030</v>
      </c>
      <c r="O11" s="12">
        <v>27744</v>
      </c>
      <c r="P11" s="12">
        <v>21334</v>
      </c>
      <c r="Q11" s="12">
        <v>18442</v>
      </c>
      <c r="R11" s="112">
        <v>25543</v>
      </c>
      <c r="S11" s="112">
        <v>19405</v>
      </c>
      <c r="T11" s="112">
        <v>21170</v>
      </c>
      <c r="U11" s="112">
        <v>20174</v>
      </c>
      <c r="V11" s="112">
        <v>15354</v>
      </c>
      <c r="W11" s="112">
        <v>5433</v>
      </c>
      <c r="X11" s="112">
        <v>7313</v>
      </c>
      <c r="Y11" s="112">
        <v>12520</v>
      </c>
    </row>
    <row r="12" spans="2:33">
      <c r="B12" s="31" t="s">
        <v>269</v>
      </c>
      <c r="C12" s="12"/>
      <c r="D12" s="12"/>
      <c r="E12" s="12"/>
      <c r="F12" s="12"/>
      <c r="G12" s="12"/>
      <c r="H12" s="12"/>
      <c r="I12" s="12"/>
      <c r="J12" s="12"/>
      <c r="K12" s="12"/>
      <c r="L12" s="12"/>
      <c r="M12" s="12"/>
      <c r="N12" s="12"/>
      <c r="O12" s="12"/>
      <c r="P12" s="12"/>
      <c r="Q12" s="12"/>
      <c r="R12" s="112"/>
      <c r="S12" s="241"/>
      <c r="T12" s="241"/>
      <c r="U12" s="48"/>
      <c r="V12" s="48"/>
      <c r="W12" s="48"/>
      <c r="X12" s="48"/>
      <c r="Y12" s="48"/>
    </row>
    <row r="13" spans="2:33">
      <c r="B13" s="83" t="s">
        <v>286</v>
      </c>
      <c r="C13" s="170">
        <v>0</v>
      </c>
      <c r="D13" s="170">
        <v>0</v>
      </c>
      <c r="E13" s="170">
        <v>0</v>
      </c>
      <c r="F13" s="170">
        <v>0</v>
      </c>
      <c r="G13" s="170">
        <v>0</v>
      </c>
      <c r="H13" s="170">
        <v>0</v>
      </c>
      <c r="I13" s="170">
        <v>0</v>
      </c>
      <c r="J13" s="170">
        <v>0</v>
      </c>
      <c r="K13" s="170">
        <v>0</v>
      </c>
      <c r="L13" s="170">
        <v>0</v>
      </c>
      <c r="M13" s="170">
        <v>0</v>
      </c>
      <c r="N13" s="170">
        <v>0</v>
      </c>
      <c r="O13" s="170">
        <v>0</v>
      </c>
      <c r="P13" s="170">
        <v>0</v>
      </c>
      <c r="Q13" s="170">
        <v>0</v>
      </c>
      <c r="R13" s="170">
        <v>0</v>
      </c>
      <c r="S13" s="170">
        <v>0</v>
      </c>
      <c r="T13" s="170">
        <v>0</v>
      </c>
      <c r="U13" s="170">
        <v>0</v>
      </c>
      <c r="V13" s="170">
        <v>0</v>
      </c>
      <c r="W13" s="170">
        <v>0</v>
      </c>
      <c r="X13" s="170">
        <v>0</v>
      </c>
      <c r="Y13" s="170">
        <v>0</v>
      </c>
    </row>
    <row r="14" spans="2:33">
      <c r="B14" s="83" t="s">
        <v>315</v>
      </c>
      <c r="C14" s="12">
        <v>1229</v>
      </c>
      <c r="D14" s="12">
        <v>796</v>
      </c>
      <c r="E14" s="12">
        <v>269</v>
      </c>
      <c r="F14" s="12">
        <v>779</v>
      </c>
      <c r="G14" s="12">
        <v>555</v>
      </c>
      <c r="H14" s="12">
        <v>508</v>
      </c>
      <c r="I14" s="12">
        <v>616</v>
      </c>
      <c r="J14" s="12">
        <v>547</v>
      </c>
      <c r="K14" s="12">
        <v>653</v>
      </c>
      <c r="L14" s="12">
        <v>524</v>
      </c>
      <c r="M14" s="12">
        <v>678</v>
      </c>
      <c r="N14" s="12">
        <v>858</v>
      </c>
      <c r="O14" s="12">
        <v>656</v>
      </c>
      <c r="P14" s="12">
        <v>626</v>
      </c>
      <c r="Q14" s="12">
        <v>1023</v>
      </c>
      <c r="R14" s="112">
        <v>1081</v>
      </c>
      <c r="S14" s="112">
        <v>1200</v>
      </c>
      <c r="T14" s="112">
        <v>1227</v>
      </c>
      <c r="U14" s="112">
        <v>1101</v>
      </c>
      <c r="V14" s="63">
        <v>733</v>
      </c>
      <c r="W14" s="63">
        <v>364</v>
      </c>
      <c r="X14" s="63">
        <v>420</v>
      </c>
      <c r="Y14" s="63">
        <v>944</v>
      </c>
    </row>
    <row r="15" spans="2:33">
      <c r="B15" s="31" t="s">
        <v>270</v>
      </c>
      <c r="C15" s="12"/>
      <c r="D15" s="12"/>
      <c r="E15" s="12"/>
      <c r="F15" s="12"/>
      <c r="G15" s="12"/>
      <c r="H15" s="12"/>
      <c r="I15" s="12"/>
      <c r="J15" s="12"/>
      <c r="K15" s="12"/>
      <c r="L15" s="12"/>
      <c r="M15" s="12"/>
      <c r="N15" s="12"/>
      <c r="O15" s="12"/>
      <c r="P15" s="12"/>
      <c r="Q15" s="12"/>
      <c r="R15" s="112"/>
      <c r="S15" s="241"/>
      <c r="T15" s="241"/>
      <c r="U15" s="48"/>
      <c r="V15" s="48"/>
      <c r="W15" s="48"/>
      <c r="X15" s="48"/>
      <c r="Y15" s="48"/>
    </row>
    <row r="16" spans="2:33" ht="28.5" customHeight="1">
      <c r="B16" s="83" t="s">
        <v>316</v>
      </c>
      <c r="C16" s="12">
        <v>1276</v>
      </c>
      <c r="D16" s="12">
        <v>3077</v>
      </c>
      <c r="E16" s="12">
        <v>686</v>
      </c>
      <c r="F16" s="12">
        <v>1054</v>
      </c>
      <c r="G16" s="12">
        <v>947</v>
      </c>
      <c r="H16" s="12">
        <v>704</v>
      </c>
      <c r="I16" s="12">
        <v>488</v>
      </c>
      <c r="J16" s="12">
        <v>263</v>
      </c>
      <c r="K16" s="12">
        <v>418</v>
      </c>
      <c r="L16" s="12">
        <v>287</v>
      </c>
      <c r="M16" s="12">
        <v>359</v>
      </c>
      <c r="N16" s="12">
        <v>514</v>
      </c>
      <c r="O16" s="12">
        <v>565</v>
      </c>
      <c r="P16" s="12">
        <v>635</v>
      </c>
      <c r="Q16" s="12">
        <v>737</v>
      </c>
      <c r="R16" s="112">
        <v>926</v>
      </c>
      <c r="S16" s="112">
        <v>801</v>
      </c>
      <c r="T16" s="112">
        <v>757</v>
      </c>
      <c r="U16" s="112">
        <v>1083</v>
      </c>
      <c r="V16" s="112">
        <v>996</v>
      </c>
      <c r="W16" s="112">
        <v>437</v>
      </c>
      <c r="X16" s="112">
        <v>321</v>
      </c>
      <c r="Y16" s="112">
        <v>2233</v>
      </c>
    </row>
    <row r="17" spans="2:25">
      <c r="B17" s="31" t="s">
        <v>271</v>
      </c>
      <c r="C17" s="12"/>
      <c r="D17" s="12"/>
      <c r="E17" s="12"/>
      <c r="F17" s="12"/>
      <c r="G17" s="12"/>
      <c r="H17" s="12"/>
      <c r="I17" s="12"/>
      <c r="J17" s="12"/>
      <c r="K17" s="12"/>
      <c r="L17" s="12"/>
      <c r="M17" s="12"/>
      <c r="N17" s="12"/>
      <c r="O17" s="12"/>
      <c r="P17" s="12"/>
      <c r="Q17" s="12"/>
      <c r="R17" s="112"/>
      <c r="S17" s="241"/>
      <c r="T17" s="241"/>
      <c r="U17" s="48"/>
      <c r="V17" s="48"/>
      <c r="W17" s="48"/>
      <c r="X17" s="48"/>
      <c r="Y17" s="48"/>
    </row>
    <row r="18" spans="2:25">
      <c r="B18" s="86" t="s">
        <v>317</v>
      </c>
      <c r="C18" s="12">
        <v>3392</v>
      </c>
      <c r="D18" s="12">
        <v>3199</v>
      </c>
      <c r="E18" s="12">
        <v>3178</v>
      </c>
      <c r="F18" s="12">
        <v>3256</v>
      </c>
      <c r="G18" s="12">
        <v>4441</v>
      </c>
      <c r="H18" s="12">
        <v>3229</v>
      </c>
      <c r="I18" s="12">
        <v>2803</v>
      </c>
      <c r="J18" s="12">
        <v>3216</v>
      </c>
      <c r="K18" s="12">
        <v>2526</v>
      </c>
      <c r="L18" s="12">
        <v>2706</v>
      </c>
      <c r="M18" s="12">
        <v>2144</v>
      </c>
      <c r="N18" s="12">
        <v>3017</v>
      </c>
      <c r="O18" s="12">
        <v>2574</v>
      </c>
      <c r="P18" s="12">
        <v>3405</v>
      </c>
      <c r="Q18" s="12">
        <v>3874</v>
      </c>
      <c r="R18" s="112">
        <v>3086</v>
      </c>
      <c r="S18" s="112">
        <v>3158</v>
      </c>
      <c r="T18" s="112">
        <v>3997</v>
      </c>
      <c r="U18" s="112">
        <v>4286</v>
      </c>
      <c r="V18" s="112">
        <v>2112</v>
      </c>
      <c r="W18" s="112">
        <v>626</v>
      </c>
      <c r="X18" s="112">
        <v>1216</v>
      </c>
      <c r="Y18" s="112">
        <v>3262</v>
      </c>
    </row>
    <row r="19" spans="2:25" ht="7.5" customHeight="1">
      <c r="B19" s="86"/>
      <c r="C19" s="12"/>
      <c r="D19" s="12"/>
      <c r="E19" s="12"/>
      <c r="F19" s="12"/>
      <c r="G19" s="12"/>
      <c r="H19" s="12"/>
      <c r="I19" s="12"/>
      <c r="J19" s="12"/>
      <c r="K19" s="12"/>
      <c r="L19" s="12"/>
      <c r="M19" s="12"/>
      <c r="N19" s="12"/>
      <c r="O19" s="12"/>
      <c r="P19" s="12"/>
      <c r="Q19" s="12"/>
      <c r="R19" s="112"/>
      <c r="S19" s="112"/>
      <c r="T19" s="112"/>
      <c r="U19" s="112"/>
      <c r="V19" s="112"/>
      <c r="W19" s="112"/>
      <c r="X19" s="112"/>
      <c r="Y19" s="112"/>
    </row>
    <row r="20" spans="2:25">
      <c r="B20" s="139" t="s">
        <v>318</v>
      </c>
      <c r="C20" s="261">
        <f t="shared" ref="C20:V20" si="2">SUM(C21:C43)</f>
        <v>402</v>
      </c>
      <c r="D20" s="261">
        <f t="shared" si="2"/>
        <v>975</v>
      </c>
      <c r="E20" s="261">
        <f t="shared" si="2"/>
        <v>807</v>
      </c>
      <c r="F20" s="261">
        <f t="shared" si="2"/>
        <v>698</v>
      </c>
      <c r="G20" s="261">
        <f t="shared" si="2"/>
        <v>421</v>
      </c>
      <c r="H20" s="261">
        <f t="shared" si="2"/>
        <v>437</v>
      </c>
      <c r="I20" s="261">
        <f t="shared" si="2"/>
        <v>474</v>
      </c>
      <c r="J20" s="261">
        <f t="shared" si="2"/>
        <v>468</v>
      </c>
      <c r="K20" s="261">
        <f t="shared" si="2"/>
        <v>245</v>
      </c>
      <c r="L20" s="261">
        <f t="shared" si="2"/>
        <v>375</v>
      </c>
      <c r="M20" s="261">
        <f t="shared" si="2"/>
        <v>276</v>
      </c>
      <c r="N20" s="261">
        <f t="shared" si="2"/>
        <v>414</v>
      </c>
      <c r="O20" s="261">
        <f t="shared" si="2"/>
        <v>318</v>
      </c>
      <c r="P20" s="261">
        <f t="shared" si="2"/>
        <v>498</v>
      </c>
      <c r="Q20" s="261">
        <f t="shared" si="2"/>
        <v>339</v>
      </c>
      <c r="R20" s="261">
        <f t="shared" si="2"/>
        <v>266</v>
      </c>
      <c r="S20" s="261">
        <f t="shared" si="2"/>
        <v>241</v>
      </c>
      <c r="T20" s="261">
        <f t="shared" si="2"/>
        <v>278</v>
      </c>
      <c r="U20" s="261">
        <f t="shared" si="2"/>
        <v>411</v>
      </c>
      <c r="V20" s="261">
        <f t="shared" si="2"/>
        <v>818</v>
      </c>
      <c r="W20" s="261">
        <f t="shared" ref="W20:Y20" si="3">SUM(W21:W43)</f>
        <v>504</v>
      </c>
      <c r="X20" s="261">
        <f t="shared" si="3"/>
        <v>129</v>
      </c>
      <c r="Y20" s="261">
        <f t="shared" si="3"/>
        <v>1300</v>
      </c>
    </row>
    <row r="21" spans="2:25">
      <c r="B21" s="99" t="s">
        <v>267</v>
      </c>
      <c r="C21" s="262"/>
      <c r="D21" s="262"/>
      <c r="E21" s="262"/>
      <c r="F21" s="262"/>
      <c r="G21" s="12"/>
      <c r="H21" s="12"/>
      <c r="I21" s="12"/>
      <c r="J21" s="12"/>
      <c r="K21" s="12"/>
      <c r="L21" s="12"/>
      <c r="M21" s="12"/>
      <c r="N21" s="12"/>
      <c r="O21" s="12"/>
      <c r="P21" s="12"/>
      <c r="Q21" s="12"/>
      <c r="R21" s="112"/>
      <c r="S21" s="241"/>
      <c r="T21" s="241"/>
      <c r="U21" s="48"/>
      <c r="V21" s="48"/>
      <c r="W21" s="48"/>
      <c r="X21" s="48"/>
      <c r="Y21" s="48"/>
    </row>
    <row r="22" spans="2:25">
      <c r="B22" s="86" t="s">
        <v>319</v>
      </c>
      <c r="C22" s="12">
        <v>110</v>
      </c>
      <c r="D22" s="12">
        <v>396</v>
      </c>
      <c r="E22" s="12">
        <v>252</v>
      </c>
      <c r="F22" s="12">
        <v>262</v>
      </c>
      <c r="G22" s="12">
        <v>146</v>
      </c>
      <c r="H22" s="12">
        <v>202</v>
      </c>
      <c r="I22" s="12">
        <v>252</v>
      </c>
      <c r="J22" s="12">
        <v>80</v>
      </c>
      <c r="K22" s="12">
        <v>37</v>
      </c>
      <c r="L22" s="12">
        <v>70</v>
      </c>
      <c r="M22" s="12">
        <v>44</v>
      </c>
      <c r="N22" s="12">
        <v>46</v>
      </c>
      <c r="O22" s="12">
        <v>19</v>
      </c>
      <c r="P22" s="12">
        <v>57</v>
      </c>
      <c r="Q22" s="12">
        <v>48</v>
      </c>
      <c r="R22" s="112">
        <v>34</v>
      </c>
      <c r="S22" s="112">
        <v>31</v>
      </c>
      <c r="T22" s="112">
        <v>33</v>
      </c>
      <c r="U22" s="48">
        <v>74</v>
      </c>
      <c r="V22" s="48">
        <v>20</v>
      </c>
      <c r="W22" s="48">
        <v>26</v>
      </c>
      <c r="X22" s="48">
        <v>11</v>
      </c>
      <c r="Y22" s="48">
        <v>70</v>
      </c>
    </row>
    <row r="23" spans="2:25">
      <c r="B23" s="99" t="s">
        <v>272</v>
      </c>
      <c r="C23" s="12"/>
      <c r="D23" s="12"/>
      <c r="E23" s="12"/>
      <c r="F23" s="12"/>
      <c r="G23" s="12"/>
      <c r="H23" s="12"/>
      <c r="I23" s="12"/>
      <c r="J23" s="12"/>
      <c r="K23" s="12"/>
      <c r="L23" s="12"/>
      <c r="M23" s="12"/>
      <c r="N23" s="12"/>
      <c r="O23" s="12"/>
      <c r="P23" s="12"/>
      <c r="Q23" s="12"/>
      <c r="R23" s="112"/>
      <c r="S23" s="241"/>
      <c r="T23" s="241"/>
      <c r="U23" s="242"/>
      <c r="V23" s="242"/>
      <c r="W23" s="242"/>
      <c r="X23" s="242"/>
      <c r="Y23" s="242"/>
    </row>
    <row r="24" spans="2:25" ht="27">
      <c r="B24" s="86" t="s">
        <v>320</v>
      </c>
      <c r="C24" s="12">
        <v>4</v>
      </c>
      <c r="D24" s="12">
        <v>19</v>
      </c>
      <c r="E24" s="12">
        <v>51</v>
      </c>
      <c r="F24" s="12">
        <v>31</v>
      </c>
      <c r="G24" s="12">
        <v>14</v>
      </c>
      <c r="H24" s="12">
        <v>17</v>
      </c>
      <c r="I24" s="12">
        <v>13</v>
      </c>
      <c r="J24" s="12">
        <v>9</v>
      </c>
      <c r="K24" s="12">
        <v>14</v>
      </c>
      <c r="L24" s="12">
        <v>19</v>
      </c>
      <c r="M24" s="12">
        <v>22</v>
      </c>
      <c r="N24" s="12">
        <v>18</v>
      </c>
      <c r="O24" s="12">
        <v>21</v>
      </c>
      <c r="P24" s="12">
        <v>32</v>
      </c>
      <c r="Q24" s="12">
        <v>4</v>
      </c>
      <c r="R24" s="112">
        <v>18</v>
      </c>
      <c r="S24" s="112">
        <v>16</v>
      </c>
      <c r="T24" s="112">
        <v>21</v>
      </c>
      <c r="U24" s="240">
        <v>42</v>
      </c>
      <c r="V24" s="240">
        <v>30</v>
      </c>
      <c r="W24" s="240">
        <v>18</v>
      </c>
      <c r="X24" s="240">
        <v>2</v>
      </c>
      <c r="Y24" s="240">
        <v>19</v>
      </c>
    </row>
    <row r="25" spans="2:25">
      <c r="B25" s="30" t="s">
        <v>273</v>
      </c>
      <c r="C25" s="12"/>
      <c r="D25" s="12"/>
      <c r="E25" s="12"/>
      <c r="F25" s="12"/>
      <c r="G25" s="12"/>
      <c r="H25" s="12"/>
      <c r="I25" s="12"/>
      <c r="J25" s="12"/>
      <c r="K25" s="12"/>
      <c r="L25" s="12"/>
      <c r="M25" s="12"/>
      <c r="N25" s="12"/>
      <c r="O25" s="12"/>
      <c r="P25" s="12"/>
      <c r="Q25" s="12"/>
      <c r="R25" s="112"/>
      <c r="S25" s="241"/>
      <c r="T25" s="241"/>
      <c r="U25" s="48"/>
      <c r="V25" s="48"/>
      <c r="W25" s="48"/>
      <c r="X25" s="48"/>
      <c r="Y25" s="48"/>
    </row>
    <row r="26" spans="2:25">
      <c r="B26" s="86" t="s">
        <v>287</v>
      </c>
      <c r="C26" s="12">
        <v>216</v>
      </c>
      <c r="D26" s="12">
        <v>459</v>
      </c>
      <c r="E26" s="12">
        <v>424</v>
      </c>
      <c r="F26" s="12">
        <v>361</v>
      </c>
      <c r="G26" s="12">
        <v>206</v>
      </c>
      <c r="H26" s="12">
        <v>201</v>
      </c>
      <c r="I26" s="12">
        <v>146</v>
      </c>
      <c r="J26" s="12">
        <v>333</v>
      </c>
      <c r="K26" s="12">
        <v>141</v>
      </c>
      <c r="L26" s="12">
        <v>225</v>
      </c>
      <c r="M26" s="12">
        <v>139</v>
      </c>
      <c r="N26" s="12">
        <v>259</v>
      </c>
      <c r="O26" s="12">
        <v>182</v>
      </c>
      <c r="P26" s="12">
        <v>238</v>
      </c>
      <c r="Q26" s="12">
        <v>172</v>
      </c>
      <c r="R26" s="112">
        <v>128</v>
      </c>
      <c r="S26" s="112">
        <v>114</v>
      </c>
      <c r="T26" s="112">
        <v>91</v>
      </c>
      <c r="U26" s="48">
        <v>106</v>
      </c>
      <c r="V26" s="48">
        <v>235</v>
      </c>
      <c r="W26" s="48">
        <v>103</v>
      </c>
      <c r="X26" s="48">
        <v>30</v>
      </c>
      <c r="Y26" s="48">
        <v>282</v>
      </c>
    </row>
    <row r="27" spans="2:25">
      <c r="B27" s="86" t="s">
        <v>321</v>
      </c>
      <c r="C27" s="12">
        <v>31</v>
      </c>
      <c r="D27" s="12">
        <v>31</v>
      </c>
      <c r="E27" s="12">
        <v>45</v>
      </c>
      <c r="F27" s="12">
        <v>15</v>
      </c>
      <c r="G27" s="12">
        <v>20</v>
      </c>
      <c r="H27" s="12">
        <v>2</v>
      </c>
      <c r="I27" s="12">
        <v>27</v>
      </c>
      <c r="J27" s="12">
        <v>24</v>
      </c>
      <c r="K27" s="12">
        <v>14</v>
      </c>
      <c r="L27" s="12">
        <v>23</v>
      </c>
      <c r="M27" s="12">
        <v>30</v>
      </c>
      <c r="N27" s="12">
        <v>65</v>
      </c>
      <c r="O27" s="12">
        <v>66</v>
      </c>
      <c r="P27" s="12">
        <v>88</v>
      </c>
      <c r="Q27" s="12">
        <v>59</v>
      </c>
      <c r="R27" s="112">
        <v>56</v>
      </c>
      <c r="S27" s="112">
        <v>43</v>
      </c>
      <c r="T27" s="112">
        <v>94</v>
      </c>
      <c r="U27" s="48">
        <v>118</v>
      </c>
      <c r="V27" s="48">
        <v>412</v>
      </c>
      <c r="W27" s="48">
        <v>315</v>
      </c>
      <c r="X27" s="48">
        <v>59</v>
      </c>
      <c r="Y27" s="48">
        <v>849</v>
      </c>
    </row>
    <row r="28" spans="2:25">
      <c r="B28" s="99" t="s">
        <v>30</v>
      </c>
      <c r="C28" s="262"/>
      <c r="D28" s="12"/>
      <c r="E28" s="12"/>
      <c r="F28" s="12"/>
      <c r="G28" s="12"/>
      <c r="H28" s="12"/>
      <c r="I28" s="12"/>
      <c r="J28" s="12"/>
      <c r="K28" s="12"/>
      <c r="L28" s="12"/>
      <c r="M28" s="12"/>
      <c r="N28" s="12"/>
      <c r="O28" s="12"/>
      <c r="P28" s="12"/>
      <c r="Q28" s="12"/>
      <c r="R28" s="112"/>
      <c r="S28" s="241"/>
      <c r="T28" s="241"/>
      <c r="U28" s="48"/>
      <c r="V28" s="48"/>
      <c r="W28" s="48"/>
      <c r="X28" s="48"/>
      <c r="Y28" s="48"/>
    </row>
    <row r="29" spans="2:25">
      <c r="B29" s="86" t="s">
        <v>322</v>
      </c>
      <c r="C29" s="12">
        <v>7</v>
      </c>
      <c r="D29" s="12">
        <v>36</v>
      </c>
      <c r="E29" s="12">
        <v>11</v>
      </c>
      <c r="F29" s="12">
        <v>9</v>
      </c>
      <c r="G29" s="12">
        <v>14</v>
      </c>
      <c r="H29" s="12">
        <v>4</v>
      </c>
      <c r="I29" s="12">
        <v>11</v>
      </c>
      <c r="J29" s="12">
        <v>2</v>
      </c>
      <c r="K29" s="12">
        <v>17</v>
      </c>
      <c r="L29" s="12">
        <v>6</v>
      </c>
      <c r="M29" s="12">
        <v>7</v>
      </c>
      <c r="N29" s="12">
        <v>6</v>
      </c>
      <c r="O29" s="12">
        <v>10</v>
      </c>
      <c r="P29" s="12">
        <v>7</v>
      </c>
      <c r="Q29" s="12">
        <v>7</v>
      </c>
      <c r="R29" s="112">
        <v>4</v>
      </c>
      <c r="S29" s="170">
        <v>0</v>
      </c>
      <c r="T29" s="170">
        <v>0</v>
      </c>
      <c r="U29" s="170">
        <v>0</v>
      </c>
      <c r="V29" s="48">
        <v>7</v>
      </c>
      <c r="W29" s="48">
        <v>14</v>
      </c>
      <c r="X29" s="48">
        <v>3</v>
      </c>
      <c r="Y29" s="48">
        <v>3</v>
      </c>
    </row>
    <row r="30" spans="2:25" ht="27">
      <c r="B30" s="86" t="s">
        <v>323</v>
      </c>
      <c r="C30" s="12">
        <v>17</v>
      </c>
      <c r="D30" s="12">
        <v>11</v>
      </c>
      <c r="E30" s="12">
        <v>8</v>
      </c>
      <c r="F30" s="12">
        <v>2</v>
      </c>
      <c r="G30" s="12">
        <v>17</v>
      </c>
      <c r="H30" s="12">
        <v>6</v>
      </c>
      <c r="I30" s="12">
        <v>10</v>
      </c>
      <c r="J30" s="12">
        <v>11</v>
      </c>
      <c r="K30" s="12">
        <v>12</v>
      </c>
      <c r="L30" s="12">
        <v>9</v>
      </c>
      <c r="M30" s="12">
        <v>12</v>
      </c>
      <c r="N30" s="12">
        <v>11</v>
      </c>
      <c r="O30" s="12">
        <v>1</v>
      </c>
      <c r="P30" s="12">
        <v>10</v>
      </c>
      <c r="Q30" s="12">
        <v>5</v>
      </c>
      <c r="R30" s="112">
        <v>5</v>
      </c>
      <c r="S30" s="112">
        <v>7</v>
      </c>
      <c r="T30" s="239">
        <v>12</v>
      </c>
      <c r="U30" s="48">
        <v>2</v>
      </c>
      <c r="V30" s="48">
        <v>29</v>
      </c>
      <c r="W30" s="170">
        <v>0</v>
      </c>
      <c r="X30" s="48">
        <v>20</v>
      </c>
      <c r="Y30" s="48">
        <v>10</v>
      </c>
    </row>
    <row r="31" spans="2:25" ht="27">
      <c r="B31" s="86" t="s">
        <v>324</v>
      </c>
      <c r="C31" s="170">
        <v>0</v>
      </c>
      <c r="D31" s="170">
        <v>0</v>
      </c>
      <c r="E31" s="170">
        <v>0</v>
      </c>
      <c r="F31" s="170">
        <v>0</v>
      </c>
      <c r="G31" s="170">
        <v>0</v>
      </c>
      <c r="H31" s="170">
        <v>0</v>
      </c>
      <c r="I31" s="170">
        <v>0</v>
      </c>
      <c r="J31" s="170">
        <v>0</v>
      </c>
      <c r="K31" s="170">
        <v>0</v>
      </c>
      <c r="L31" s="170">
        <v>0</v>
      </c>
      <c r="M31" s="170">
        <v>0</v>
      </c>
      <c r="N31" s="170">
        <v>0</v>
      </c>
      <c r="O31" s="170">
        <v>0</v>
      </c>
      <c r="P31" s="170">
        <v>0</v>
      </c>
      <c r="Q31" s="170">
        <v>0</v>
      </c>
      <c r="R31" s="170">
        <v>0</v>
      </c>
      <c r="S31" s="170">
        <v>0</v>
      </c>
      <c r="T31" s="170">
        <v>0</v>
      </c>
      <c r="U31" s="170">
        <v>0</v>
      </c>
      <c r="V31" s="170">
        <v>0</v>
      </c>
      <c r="W31" s="170">
        <v>0</v>
      </c>
      <c r="X31" s="170">
        <v>0</v>
      </c>
      <c r="Y31" s="170">
        <v>0</v>
      </c>
    </row>
    <row r="32" spans="2:25" ht="27">
      <c r="B32" s="86" t="s">
        <v>325</v>
      </c>
      <c r="C32" s="170">
        <v>0</v>
      </c>
      <c r="D32" s="170">
        <v>0</v>
      </c>
      <c r="E32" s="170">
        <v>0</v>
      </c>
      <c r="F32" s="170">
        <v>0</v>
      </c>
      <c r="G32" s="170">
        <v>0</v>
      </c>
      <c r="H32" s="170">
        <v>0</v>
      </c>
      <c r="I32" s="170">
        <v>0</v>
      </c>
      <c r="J32" s="170">
        <v>0</v>
      </c>
      <c r="K32" s="170">
        <v>0</v>
      </c>
      <c r="L32" s="170">
        <v>0</v>
      </c>
      <c r="M32" s="170">
        <v>0</v>
      </c>
      <c r="N32" s="170">
        <v>0</v>
      </c>
      <c r="O32" s="170">
        <v>0</v>
      </c>
      <c r="P32" s="170">
        <v>0</v>
      </c>
      <c r="Q32" s="170">
        <v>0</v>
      </c>
      <c r="R32" s="170">
        <v>0</v>
      </c>
      <c r="S32" s="170">
        <v>0</v>
      </c>
      <c r="T32" s="170">
        <v>0</v>
      </c>
      <c r="U32" s="170">
        <v>0</v>
      </c>
      <c r="V32" s="170">
        <v>0</v>
      </c>
      <c r="W32" s="170">
        <v>0</v>
      </c>
      <c r="X32" s="170">
        <v>0</v>
      </c>
      <c r="Y32" s="170">
        <v>0</v>
      </c>
    </row>
    <row r="33" spans="2:25" ht="27">
      <c r="B33" s="86" t="s">
        <v>326</v>
      </c>
      <c r="C33" s="170">
        <v>0</v>
      </c>
      <c r="D33" s="170">
        <v>0</v>
      </c>
      <c r="E33" s="170">
        <v>0</v>
      </c>
      <c r="F33" s="170">
        <v>0</v>
      </c>
      <c r="G33" s="170">
        <v>0</v>
      </c>
      <c r="H33" s="170">
        <v>0</v>
      </c>
      <c r="I33" s="170">
        <v>0</v>
      </c>
      <c r="J33" s="170">
        <v>0</v>
      </c>
      <c r="K33" s="170">
        <v>0</v>
      </c>
      <c r="L33" s="170">
        <v>0</v>
      </c>
      <c r="M33" s="170">
        <v>0</v>
      </c>
      <c r="N33" s="170">
        <v>0</v>
      </c>
      <c r="O33" s="170">
        <v>0</v>
      </c>
      <c r="P33" s="170">
        <v>0</v>
      </c>
      <c r="Q33" s="170">
        <v>0</v>
      </c>
      <c r="R33" s="170">
        <v>0</v>
      </c>
      <c r="S33" s="170">
        <v>0</v>
      </c>
      <c r="T33" s="170">
        <v>0</v>
      </c>
      <c r="U33" s="170">
        <v>0</v>
      </c>
      <c r="V33" s="170">
        <v>0</v>
      </c>
      <c r="W33" s="170">
        <v>0</v>
      </c>
      <c r="X33" s="170">
        <v>0</v>
      </c>
      <c r="Y33" s="170">
        <v>0</v>
      </c>
    </row>
    <row r="34" spans="2:25">
      <c r="B34" s="86" t="s">
        <v>525</v>
      </c>
      <c r="C34" s="170">
        <v>0</v>
      </c>
      <c r="D34" s="170">
        <v>0</v>
      </c>
      <c r="E34" s="170">
        <v>0</v>
      </c>
      <c r="F34" s="170">
        <v>0</v>
      </c>
      <c r="G34" s="170">
        <v>0</v>
      </c>
      <c r="H34" s="170">
        <v>0</v>
      </c>
      <c r="I34" s="170">
        <v>0</v>
      </c>
      <c r="J34" s="170">
        <v>0</v>
      </c>
      <c r="K34" s="170">
        <v>0</v>
      </c>
      <c r="L34" s="170">
        <v>0</v>
      </c>
      <c r="M34" s="170">
        <v>0</v>
      </c>
      <c r="N34" s="170">
        <v>0</v>
      </c>
      <c r="O34" s="170">
        <v>0</v>
      </c>
      <c r="P34" s="170">
        <v>0</v>
      </c>
      <c r="Q34" s="170">
        <v>0</v>
      </c>
      <c r="R34" s="170">
        <v>0</v>
      </c>
      <c r="S34" s="170">
        <v>0</v>
      </c>
      <c r="T34" s="170">
        <v>0</v>
      </c>
      <c r="U34" s="170">
        <v>0</v>
      </c>
      <c r="V34" s="170">
        <v>0</v>
      </c>
      <c r="W34" s="170">
        <v>0</v>
      </c>
      <c r="X34" s="170">
        <v>0</v>
      </c>
      <c r="Y34" s="170">
        <v>0</v>
      </c>
    </row>
    <row r="35" spans="2:25" ht="27">
      <c r="B35" s="86" t="s">
        <v>327</v>
      </c>
      <c r="C35" s="170">
        <v>0</v>
      </c>
      <c r="D35" s="170">
        <v>0</v>
      </c>
      <c r="E35" s="170">
        <v>0</v>
      </c>
      <c r="F35" s="170">
        <v>0</v>
      </c>
      <c r="G35" s="170">
        <v>0</v>
      </c>
      <c r="H35" s="170">
        <v>0</v>
      </c>
      <c r="I35" s="170">
        <v>0</v>
      </c>
      <c r="J35" s="170">
        <v>0</v>
      </c>
      <c r="K35" s="238">
        <v>1</v>
      </c>
      <c r="L35" s="170">
        <v>0</v>
      </c>
      <c r="M35" s="170">
        <v>0</v>
      </c>
      <c r="N35" s="170">
        <v>0</v>
      </c>
      <c r="O35" s="170">
        <v>0</v>
      </c>
      <c r="P35" s="170">
        <v>0</v>
      </c>
      <c r="Q35" s="170">
        <v>0</v>
      </c>
      <c r="R35" s="170">
        <v>0</v>
      </c>
      <c r="S35" s="112">
        <v>1</v>
      </c>
      <c r="T35" s="170">
        <v>0</v>
      </c>
      <c r="U35" s="170">
        <v>0</v>
      </c>
      <c r="V35" s="48">
        <v>1</v>
      </c>
      <c r="W35" s="170">
        <v>0</v>
      </c>
      <c r="X35" s="170">
        <v>0</v>
      </c>
      <c r="Y35" s="170">
        <v>0</v>
      </c>
    </row>
    <row r="36" spans="2:25">
      <c r="B36" s="86" t="s">
        <v>328</v>
      </c>
      <c r="C36" s="170">
        <v>0</v>
      </c>
      <c r="D36" s="170">
        <v>0</v>
      </c>
      <c r="E36" s="170">
        <v>0</v>
      </c>
      <c r="F36" s="170">
        <v>0</v>
      </c>
      <c r="G36" s="170">
        <v>0</v>
      </c>
      <c r="H36" s="170">
        <v>0</v>
      </c>
      <c r="I36" s="170">
        <v>0</v>
      </c>
      <c r="J36" s="170">
        <v>0</v>
      </c>
      <c r="K36" s="170">
        <v>0</v>
      </c>
      <c r="L36" s="170">
        <v>0</v>
      </c>
      <c r="M36" s="170">
        <v>0</v>
      </c>
      <c r="N36" s="170">
        <v>0</v>
      </c>
      <c r="O36" s="170">
        <v>0</v>
      </c>
      <c r="P36" s="170">
        <v>0</v>
      </c>
      <c r="Q36" s="170">
        <v>0</v>
      </c>
      <c r="R36" s="170">
        <v>0</v>
      </c>
      <c r="S36" s="170">
        <v>0</v>
      </c>
      <c r="T36" s="170">
        <v>0</v>
      </c>
      <c r="U36" s="170">
        <v>0</v>
      </c>
      <c r="V36" s="170">
        <v>0</v>
      </c>
      <c r="W36" s="170">
        <v>0</v>
      </c>
      <c r="X36" s="170">
        <v>0</v>
      </c>
      <c r="Y36" s="170">
        <v>0</v>
      </c>
    </row>
    <row r="37" spans="2:25">
      <c r="B37" s="86" t="s">
        <v>329</v>
      </c>
      <c r="C37" s="170">
        <v>0</v>
      </c>
      <c r="D37" s="170">
        <v>0</v>
      </c>
      <c r="E37" s="170">
        <v>0</v>
      </c>
      <c r="F37" s="170">
        <v>0</v>
      </c>
      <c r="G37" s="170">
        <v>0</v>
      </c>
      <c r="H37" s="170">
        <v>0</v>
      </c>
      <c r="I37" s="170">
        <v>0</v>
      </c>
      <c r="J37" s="170">
        <v>0</v>
      </c>
      <c r="K37" s="170">
        <v>0</v>
      </c>
      <c r="L37" s="170">
        <v>0</v>
      </c>
      <c r="M37" s="170">
        <v>0</v>
      </c>
      <c r="N37" s="170">
        <v>0</v>
      </c>
      <c r="O37" s="170">
        <v>0</v>
      </c>
      <c r="P37" s="170">
        <v>0</v>
      </c>
      <c r="Q37" s="170">
        <v>0</v>
      </c>
      <c r="R37" s="170">
        <v>0</v>
      </c>
      <c r="S37" s="170">
        <v>0</v>
      </c>
      <c r="T37" s="170">
        <v>0</v>
      </c>
      <c r="U37" s="170">
        <v>0</v>
      </c>
      <c r="V37" s="170">
        <v>0</v>
      </c>
      <c r="W37" s="170">
        <v>0</v>
      </c>
      <c r="X37" s="170">
        <v>0</v>
      </c>
      <c r="Y37" s="170">
        <v>0</v>
      </c>
    </row>
    <row r="38" spans="2:25">
      <c r="B38" s="86" t="s">
        <v>330</v>
      </c>
      <c r="C38" s="12">
        <v>17</v>
      </c>
      <c r="D38" s="12">
        <v>23</v>
      </c>
      <c r="E38" s="12">
        <v>16</v>
      </c>
      <c r="F38" s="12">
        <v>18</v>
      </c>
      <c r="G38" s="12">
        <v>2</v>
      </c>
      <c r="H38" s="12">
        <v>5</v>
      </c>
      <c r="I38" s="12">
        <v>15</v>
      </c>
      <c r="J38" s="12">
        <v>9</v>
      </c>
      <c r="K38" s="12">
        <v>4</v>
      </c>
      <c r="L38" s="12">
        <v>18</v>
      </c>
      <c r="M38" s="12">
        <v>8</v>
      </c>
      <c r="N38" s="238">
        <v>5</v>
      </c>
      <c r="O38" s="12">
        <v>5</v>
      </c>
      <c r="P38" s="12">
        <v>3</v>
      </c>
      <c r="Q38" s="170">
        <v>0</v>
      </c>
      <c r="R38" s="170">
        <v>0</v>
      </c>
      <c r="S38" s="239">
        <v>2</v>
      </c>
      <c r="T38" s="170">
        <v>0</v>
      </c>
      <c r="U38" s="48">
        <v>3</v>
      </c>
      <c r="V38" s="48">
        <v>7</v>
      </c>
      <c r="W38" s="170">
        <v>0</v>
      </c>
      <c r="X38" s="48">
        <v>1</v>
      </c>
      <c r="Y38" s="48">
        <v>1</v>
      </c>
    </row>
    <row r="39" spans="2:25">
      <c r="B39" s="169" t="s">
        <v>31</v>
      </c>
      <c r="C39" s="263"/>
      <c r="D39" s="263"/>
      <c r="E39" s="263"/>
      <c r="F39" s="263"/>
      <c r="G39" s="263"/>
      <c r="H39" s="263"/>
      <c r="I39" s="263"/>
      <c r="J39" s="263"/>
      <c r="K39" s="263"/>
      <c r="L39" s="263"/>
      <c r="M39" s="263"/>
      <c r="N39" s="264"/>
      <c r="O39" s="263"/>
      <c r="P39" s="263"/>
      <c r="Q39" s="263"/>
      <c r="R39" s="265"/>
      <c r="S39" s="266"/>
      <c r="T39" s="266"/>
      <c r="U39" s="267"/>
      <c r="V39" s="267"/>
      <c r="W39" s="267"/>
      <c r="X39" s="267"/>
      <c r="Y39" s="267"/>
    </row>
    <row r="40" spans="2:25" ht="27">
      <c r="B40" s="86" t="s">
        <v>631</v>
      </c>
      <c r="C40" s="170">
        <v>0</v>
      </c>
      <c r="D40" s="170">
        <v>0</v>
      </c>
      <c r="E40" s="170">
        <v>0</v>
      </c>
      <c r="F40" s="170">
        <v>0</v>
      </c>
      <c r="G40" s="12">
        <v>2</v>
      </c>
      <c r="H40" s="170">
        <v>0</v>
      </c>
      <c r="I40" s="170">
        <v>0</v>
      </c>
      <c r="J40" s="170">
        <v>0</v>
      </c>
      <c r="K40" s="170">
        <v>0</v>
      </c>
      <c r="L40" s="170">
        <v>0</v>
      </c>
      <c r="M40" s="12">
        <v>5</v>
      </c>
      <c r="N40" s="170">
        <v>0</v>
      </c>
      <c r="O40" s="170">
        <v>0</v>
      </c>
      <c r="P40" s="170">
        <v>0</v>
      </c>
      <c r="Q40" s="170">
        <v>0</v>
      </c>
      <c r="R40" s="112">
        <v>6</v>
      </c>
      <c r="S40" s="170">
        <v>0</v>
      </c>
      <c r="T40" s="239">
        <v>1</v>
      </c>
      <c r="U40" s="48">
        <v>2</v>
      </c>
      <c r="V40" s="48">
        <v>5</v>
      </c>
      <c r="W40" s="170">
        <v>0</v>
      </c>
      <c r="X40" s="170">
        <v>0</v>
      </c>
      <c r="Y40" s="170">
        <v>0</v>
      </c>
    </row>
    <row r="41" spans="2:25" ht="27">
      <c r="B41" s="86" t="s">
        <v>632</v>
      </c>
      <c r="C41" s="170">
        <v>0</v>
      </c>
      <c r="D41" s="170">
        <v>0</v>
      </c>
      <c r="E41" s="170">
        <v>0</v>
      </c>
      <c r="F41" s="170">
        <v>0</v>
      </c>
      <c r="G41" s="170">
        <v>0</v>
      </c>
      <c r="H41" s="170">
        <v>0</v>
      </c>
      <c r="I41" s="170">
        <v>0</v>
      </c>
      <c r="J41" s="170">
        <v>0</v>
      </c>
      <c r="K41" s="170">
        <v>0</v>
      </c>
      <c r="L41" s="170">
        <v>0</v>
      </c>
      <c r="M41" s="12">
        <v>1</v>
      </c>
      <c r="N41" s="170">
        <v>0</v>
      </c>
      <c r="O41" s="170">
        <v>0</v>
      </c>
      <c r="P41" s="170">
        <v>0</v>
      </c>
      <c r="Q41" s="170">
        <v>0</v>
      </c>
      <c r="R41" s="170">
        <v>0</v>
      </c>
      <c r="S41" s="170">
        <v>0</v>
      </c>
      <c r="T41" s="170">
        <v>0</v>
      </c>
      <c r="U41" s="48">
        <v>1</v>
      </c>
      <c r="V41" s="170">
        <v>0</v>
      </c>
      <c r="W41" s="170">
        <v>0</v>
      </c>
      <c r="X41" s="170">
        <v>0</v>
      </c>
      <c r="Y41" s="170">
        <v>0</v>
      </c>
    </row>
    <row r="42" spans="2:25" ht="27">
      <c r="B42" s="86" t="s">
        <v>634</v>
      </c>
      <c r="C42" s="170">
        <v>0</v>
      </c>
      <c r="D42" s="170">
        <v>0</v>
      </c>
      <c r="E42" s="170">
        <v>0</v>
      </c>
      <c r="F42" s="170">
        <v>0</v>
      </c>
      <c r="G42" s="170">
        <v>0</v>
      </c>
      <c r="H42" s="170">
        <v>0</v>
      </c>
      <c r="I42" s="170">
        <v>0</v>
      </c>
      <c r="J42" s="170">
        <v>0</v>
      </c>
      <c r="K42" s="170">
        <v>0</v>
      </c>
      <c r="L42" s="170">
        <v>0</v>
      </c>
      <c r="M42" s="170">
        <v>0</v>
      </c>
      <c r="N42" s="170">
        <v>0</v>
      </c>
      <c r="O42" s="170">
        <v>0</v>
      </c>
      <c r="P42" s="170">
        <v>0</v>
      </c>
      <c r="Q42" s="170">
        <v>0</v>
      </c>
      <c r="R42" s="170">
        <v>0</v>
      </c>
      <c r="S42" s="170">
        <v>0</v>
      </c>
      <c r="T42" s="170">
        <v>0</v>
      </c>
      <c r="U42" s="48">
        <v>6</v>
      </c>
      <c r="V42" s="48">
        <v>3</v>
      </c>
      <c r="W42" s="48">
        <v>5</v>
      </c>
      <c r="X42" s="48">
        <v>0</v>
      </c>
      <c r="Y42" s="170">
        <v>0</v>
      </c>
    </row>
    <row r="43" spans="2:25" ht="27">
      <c r="B43" s="86" t="s">
        <v>633</v>
      </c>
      <c r="C43" s="170">
        <v>0</v>
      </c>
      <c r="D43" s="170">
        <v>0</v>
      </c>
      <c r="E43" s="170">
        <v>0</v>
      </c>
      <c r="F43" s="170">
        <v>0</v>
      </c>
      <c r="G43" s="170">
        <v>0</v>
      </c>
      <c r="H43" s="170">
        <v>0</v>
      </c>
      <c r="I43" s="170">
        <v>0</v>
      </c>
      <c r="J43" s="170">
        <v>0</v>
      </c>
      <c r="K43" s="12">
        <v>5</v>
      </c>
      <c r="L43" s="12">
        <v>5</v>
      </c>
      <c r="M43" s="12">
        <v>8</v>
      </c>
      <c r="N43" s="12">
        <v>4</v>
      </c>
      <c r="O43" s="12">
        <v>14</v>
      </c>
      <c r="P43" s="12">
        <v>63</v>
      </c>
      <c r="Q43" s="12">
        <v>44</v>
      </c>
      <c r="R43" s="112">
        <v>15</v>
      </c>
      <c r="S43" s="239">
        <v>27</v>
      </c>
      <c r="T43" s="239">
        <v>26</v>
      </c>
      <c r="U43" s="48">
        <v>57</v>
      </c>
      <c r="V43" s="48">
        <v>69</v>
      </c>
      <c r="W43" s="48">
        <v>23</v>
      </c>
      <c r="X43" s="48">
        <v>3</v>
      </c>
      <c r="Y43" s="48">
        <v>66</v>
      </c>
    </row>
    <row r="44" spans="2:25" ht="7.5" customHeight="1">
      <c r="B44" s="124"/>
      <c r="C44" s="238"/>
      <c r="D44" s="238"/>
      <c r="E44" s="238"/>
      <c r="F44" s="238"/>
      <c r="G44" s="238"/>
      <c r="H44" s="238"/>
      <c r="I44" s="238"/>
      <c r="J44" s="238"/>
      <c r="K44" s="238"/>
      <c r="L44" s="238"/>
      <c r="M44" s="238"/>
      <c r="N44" s="238"/>
      <c r="O44" s="238"/>
      <c r="P44" s="238"/>
      <c r="Q44" s="238"/>
      <c r="R44" s="239"/>
      <c r="S44" s="239"/>
      <c r="T44" s="239"/>
      <c r="U44" s="48"/>
      <c r="V44" s="48"/>
      <c r="W44" s="48"/>
      <c r="X44" s="48"/>
      <c r="Y44" s="48"/>
    </row>
    <row r="45" spans="2:25">
      <c r="B45" s="259" t="s">
        <v>310</v>
      </c>
      <c r="C45" s="260">
        <f>SUM(C46:C57)</f>
        <v>28437</v>
      </c>
      <c r="D45" s="260">
        <f t="shared" ref="D45:Y45" si="4">SUM(D46:D57)</f>
        <v>36593</v>
      </c>
      <c r="E45" s="260">
        <f t="shared" si="4"/>
        <v>34794</v>
      </c>
      <c r="F45" s="260">
        <f t="shared" si="4"/>
        <v>25592</v>
      </c>
      <c r="G45" s="260">
        <f t="shared" si="4"/>
        <v>21971</v>
      </c>
      <c r="H45" s="260">
        <f t="shared" si="4"/>
        <v>15862</v>
      </c>
      <c r="I45" s="260">
        <f t="shared" si="4"/>
        <v>34292</v>
      </c>
      <c r="J45" s="260">
        <f t="shared" si="4"/>
        <v>36450</v>
      </c>
      <c r="K45" s="260">
        <f t="shared" si="4"/>
        <v>64376</v>
      </c>
      <c r="L45" s="260">
        <f t="shared" si="4"/>
        <v>42042</v>
      </c>
      <c r="M45" s="260">
        <f t="shared" si="4"/>
        <v>43340</v>
      </c>
      <c r="N45" s="260">
        <f t="shared" si="4"/>
        <v>36237</v>
      </c>
      <c r="O45" s="260">
        <f t="shared" si="4"/>
        <v>44049</v>
      </c>
      <c r="P45" s="260">
        <f t="shared" si="4"/>
        <v>37436</v>
      </c>
      <c r="Q45" s="260">
        <f t="shared" si="4"/>
        <v>36300</v>
      </c>
      <c r="R45" s="260">
        <f t="shared" si="4"/>
        <v>50835</v>
      </c>
      <c r="S45" s="260">
        <f t="shared" si="4"/>
        <v>63764</v>
      </c>
      <c r="T45" s="260">
        <f t="shared" si="4"/>
        <v>56107</v>
      </c>
      <c r="U45" s="260">
        <f t="shared" si="4"/>
        <v>46334</v>
      </c>
      <c r="V45" s="260">
        <f t="shared" si="4"/>
        <v>33429</v>
      </c>
      <c r="W45" s="260">
        <f t="shared" si="4"/>
        <v>21297</v>
      </c>
      <c r="X45" s="260">
        <f t="shared" si="4"/>
        <v>30844</v>
      </c>
      <c r="Y45" s="260">
        <f t="shared" si="4"/>
        <v>44855</v>
      </c>
    </row>
    <row r="46" spans="2:25">
      <c r="B46" s="30" t="s">
        <v>333</v>
      </c>
      <c r="C46" s="12">
        <v>4310</v>
      </c>
      <c r="D46" s="12">
        <v>8543</v>
      </c>
      <c r="E46" s="12">
        <v>5781</v>
      </c>
      <c r="F46" s="12">
        <v>3557</v>
      </c>
      <c r="G46" s="12">
        <v>3317</v>
      </c>
      <c r="H46" s="12">
        <v>3162</v>
      </c>
      <c r="I46" s="12">
        <v>5806</v>
      </c>
      <c r="J46" s="12">
        <v>9345</v>
      </c>
      <c r="K46" s="12">
        <v>19439</v>
      </c>
      <c r="L46" s="12">
        <v>12248</v>
      </c>
      <c r="M46" s="12">
        <v>17062</v>
      </c>
      <c r="N46" s="12">
        <v>13591</v>
      </c>
      <c r="O46" s="12">
        <v>17016</v>
      </c>
      <c r="P46" s="12">
        <v>13420</v>
      </c>
      <c r="Q46" s="12">
        <v>17401</v>
      </c>
      <c r="R46" s="112">
        <v>28000</v>
      </c>
      <c r="S46" s="112">
        <v>31180</v>
      </c>
      <c r="T46" s="112">
        <v>32077</v>
      </c>
      <c r="U46" s="242">
        <v>28329</v>
      </c>
      <c r="V46" s="242">
        <v>19758</v>
      </c>
      <c r="W46" s="242">
        <v>13068</v>
      </c>
      <c r="X46" s="242">
        <v>17234</v>
      </c>
      <c r="Y46" s="242">
        <v>27665</v>
      </c>
    </row>
    <row r="47" spans="2:25">
      <c r="B47" s="30" t="s">
        <v>334</v>
      </c>
      <c r="C47" s="12">
        <v>2224</v>
      </c>
      <c r="D47" s="12">
        <v>2340</v>
      </c>
      <c r="E47" s="12">
        <v>1274</v>
      </c>
      <c r="F47" s="12">
        <v>1168</v>
      </c>
      <c r="G47" s="12">
        <v>584</v>
      </c>
      <c r="H47" s="12">
        <v>532</v>
      </c>
      <c r="I47" s="12">
        <v>987</v>
      </c>
      <c r="J47" s="12">
        <v>850</v>
      </c>
      <c r="K47" s="12">
        <v>3944</v>
      </c>
      <c r="L47" s="12">
        <v>4260</v>
      </c>
      <c r="M47" s="12">
        <v>4322</v>
      </c>
      <c r="N47" s="12">
        <v>4021</v>
      </c>
      <c r="O47" s="12">
        <v>5337</v>
      </c>
      <c r="P47" s="12">
        <v>4739</v>
      </c>
      <c r="Q47" s="12">
        <v>3111</v>
      </c>
      <c r="R47" s="112">
        <v>4128</v>
      </c>
      <c r="S47" s="112">
        <v>6159</v>
      </c>
      <c r="T47" s="112">
        <v>4930</v>
      </c>
      <c r="U47" s="36">
        <v>3306</v>
      </c>
      <c r="V47" s="63">
        <v>1246</v>
      </c>
      <c r="W47" s="63">
        <v>431</v>
      </c>
      <c r="X47" s="63">
        <v>284</v>
      </c>
      <c r="Y47" s="63">
        <v>272</v>
      </c>
    </row>
    <row r="48" spans="2:25">
      <c r="B48" s="30" t="s">
        <v>335</v>
      </c>
      <c r="C48" s="12">
        <v>6522</v>
      </c>
      <c r="D48" s="12">
        <v>7428</v>
      </c>
      <c r="E48" s="12">
        <v>6745</v>
      </c>
      <c r="F48" s="12">
        <v>5365</v>
      </c>
      <c r="G48" s="12">
        <v>5239</v>
      </c>
      <c r="H48" s="12">
        <v>3666</v>
      </c>
      <c r="I48" s="12">
        <v>8136</v>
      </c>
      <c r="J48" s="12">
        <v>9659</v>
      </c>
      <c r="K48" s="12">
        <v>15477</v>
      </c>
      <c r="L48" s="12">
        <v>9668</v>
      </c>
      <c r="M48" s="12">
        <v>9118</v>
      </c>
      <c r="N48" s="12">
        <v>7984</v>
      </c>
      <c r="O48" s="12">
        <v>9494</v>
      </c>
      <c r="P48" s="12">
        <v>8488</v>
      </c>
      <c r="Q48" s="12">
        <v>6695</v>
      </c>
      <c r="R48" s="112">
        <v>8188</v>
      </c>
      <c r="S48" s="112">
        <v>11173</v>
      </c>
      <c r="T48" s="112">
        <v>7967</v>
      </c>
      <c r="U48" s="36">
        <v>5871</v>
      </c>
      <c r="V48" s="36">
        <v>5269</v>
      </c>
      <c r="W48" s="36">
        <v>3318</v>
      </c>
      <c r="X48" s="36">
        <v>6070</v>
      </c>
      <c r="Y48" s="36">
        <v>6488</v>
      </c>
    </row>
    <row r="49" spans="2:25">
      <c r="B49" s="30" t="s">
        <v>336</v>
      </c>
      <c r="C49" s="12">
        <v>360</v>
      </c>
      <c r="D49" s="12">
        <v>333</v>
      </c>
      <c r="E49" s="12">
        <v>235</v>
      </c>
      <c r="F49" s="12">
        <v>168</v>
      </c>
      <c r="G49" s="12">
        <v>88</v>
      </c>
      <c r="H49" s="12">
        <v>53</v>
      </c>
      <c r="I49" s="12">
        <v>191</v>
      </c>
      <c r="J49" s="12">
        <v>166</v>
      </c>
      <c r="K49" s="12">
        <v>628</v>
      </c>
      <c r="L49" s="12">
        <v>574</v>
      </c>
      <c r="M49" s="12">
        <v>505</v>
      </c>
      <c r="N49" s="12">
        <v>621</v>
      </c>
      <c r="O49" s="12">
        <v>695</v>
      </c>
      <c r="P49" s="12">
        <v>759</v>
      </c>
      <c r="Q49" s="12">
        <v>415</v>
      </c>
      <c r="R49" s="112">
        <v>541</v>
      </c>
      <c r="S49" s="112">
        <v>835</v>
      </c>
      <c r="T49" s="112">
        <v>607</v>
      </c>
      <c r="U49" s="48">
        <v>454</v>
      </c>
      <c r="V49" s="48">
        <v>148</v>
      </c>
      <c r="W49" s="48">
        <v>54</v>
      </c>
      <c r="X49" s="48">
        <v>46</v>
      </c>
      <c r="Y49" s="48">
        <v>40</v>
      </c>
    </row>
    <row r="50" spans="2:25">
      <c r="B50" s="30" t="s">
        <v>294</v>
      </c>
      <c r="C50" s="12">
        <v>104</v>
      </c>
      <c r="D50" s="12">
        <v>71</v>
      </c>
      <c r="E50" s="12">
        <v>58</v>
      </c>
      <c r="F50" s="12">
        <v>61</v>
      </c>
      <c r="G50" s="12">
        <v>83</v>
      </c>
      <c r="H50" s="12">
        <v>74</v>
      </c>
      <c r="I50" s="12">
        <v>58</v>
      </c>
      <c r="J50" s="12">
        <v>78</v>
      </c>
      <c r="K50" s="12">
        <v>88</v>
      </c>
      <c r="L50" s="12">
        <v>52</v>
      </c>
      <c r="M50" s="12">
        <v>31</v>
      </c>
      <c r="N50" s="12">
        <v>6</v>
      </c>
      <c r="O50" s="12">
        <v>10</v>
      </c>
      <c r="P50" s="12">
        <v>2</v>
      </c>
      <c r="Q50" s="12">
        <v>2</v>
      </c>
      <c r="R50" s="170">
        <v>0</v>
      </c>
      <c r="S50" s="170">
        <v>0</v>
      </c>
      <c r="T50" s="170">
        <v>0</v>
      </c>
      <c r="U50" s="170">
        <v>0</v>
      </c>
      <c r="V50" s="170">
        <v>0</v>
      </c>
      <c r="W50" s="170">
        <v>0</v>
      </c>
      <c r="X50" s="170">
        <v>0</v>
      </c>
      <c r="Y50" s="170">
        <v>0</v>
      </c>
    </row>
    <row r="51" spans="2:25" ht="27">
      <c r="B51" s="243" t="s">
        <v>339</v>
      </c>
      <c r="C51" s="170">
        <v>0</v>
      </c>
      <c r="D51" s="170">
        <v>0</v>
      </c>
      <c r="E51" s="170">
        <v>0</v>
      </c>
      <c r="F51" s="170">
        <v>0</v>
      </c>
      <c r="G51" s="170">
        <v>0</v>
      </c>
      <c r="H51" s="170">
        <v>0</v>
      </c>
      <c r="I51" s="170">
        <v>0</v>
      </c>
      <c r="J51" s="170">
        <v>0</v>
      </c>
      <c r="K51" s="170">
        <v>0</v>
      </c>
      <c r="L51" s="12">
        <v>11</v>
      </c>
      <c r="M51" s="12">
        <v>19</v>
      </c>
      <c r="N51" s="12">
        <v>15</v>
      </c>
      <c r="O51" s="12">
        <v>11</v>
      </c>
      <c r="P51" s="12">
        <v>19</v>
      </c>
      <c r="Q51" s="12">
        <v>10</v>
      </c>
      <c r="R51" s="112">
        <v>24</v>
      </c>
      <c r="S51" s="239">
        <v>17</v>
      </c>
      <c r="T51" s="239">
        <v>12</v>
      </c>
      <c r="U51" s="48">
        <v>26</v>
      </c>
      <c r="V51" s="48">
        <v>27</v>
      </c>
      <c r="W51" s="48">
        <v>11</v>
      </c>
      <c r="X51" s="48">
        <v>27</v>
      </c>
      <c r="Y51" s="48">
        <v>9</v>
      </c>
    </row>
    <row r="52" spans="2:25" ht="27">
      <c r="B52" s="30" t="s">
        <v>288</v>
      </c>
      <c r="C52" s="12">
        <v>2</v>
      </c>
      <c r="D52" s="12">
        <v>2</v>
      </c>
      <c r="E52" s="12">
        <v>3</v>
      </c>
      <c r="F52" s="170">
        <v>0</v>
      </c>
      <c r="G52" s="12">
        <v>6</v>
      </c>
      <c r="H52" s="12">
        <v>14</v>
      </c>
      <c r="I52" s="244">
        <v>12</v>
      </c>
      <c r="J52" s="238">
        <v>11</v>
      </c>
      <c r="K52" s="238">
        <v>17</v>
      </c>
      <c r="L52" s="238">
        <v>9</v>
      </c>
      <c r="M52" s="238">
        <v>3</v>
      </c>
      <c r="N52" s="238">
        <v>1</v>
      </c>
      <c r="O52" s="170">
        <v>0</v>
      </c>
      <c r="P52" s="170">
        <v>0</v>
      </c>
      <c r="Q52" s="170">
        <v>0</v>
      </c>
      <c r="R52" s="170">
        <v>0</v>
      </c>
      <c r="S52" s="170">
        <v>0</v>
      </c>
      <c r="T52" s="170">
        <v>0</v>
      </c>
      <c r="U52" s="170">
        <v>0</v>
      </c>
      <c r="V52" s="170">
        <v>0</v>
      </c>
      <c r="W52" s="170">
        <v>0</v>
      </c>
      <c r="X52" s="170">
        <v>0</v>
      </c>
      <c r="Y52" s="170">
        <v>0</v>
      </c>
    </row>
    <row r="53" spans="2:25" ht="32.25" customHeight="1">
      <c r="B53" s="243" t="s">
        <v>340</v>
      </c>
      <c r="C53" s="170">
        <v>0</v>
      </c>
      <c r="D53" s="170">
        <v>0</v>
      </c>
      <c r="E53" s="170">
        <v>0</v>
      </c>
      <c r="F53" s="170">
        <v>0</v>
      </c>
      <c r="G53" s="170">
        <v>0</v>
      </c>
      <c r="H53" s="170">
        <v>0</v>
      </c>
      <c r="I53" s="170">
        <v>0</v>
      </c>
      <c r="J53" s="170">
        <v>0</v>
      </c>
      <c r="K53" s="170">
        <v>0</v>
      </c>
      <c r="L53" s="170">
        <v>0</v>
      </c>
      <c r="M53" s="170">
        <v>0</v>
      </c>
      <c r="N53" s="170">
        <v>0</v>
      </c>
      <c r="O53" s="170">
        <v>0</v>
      </c>
      <c r="P53" s="170">
        <v>0</v>
      </c>
      <c r="Q53" s="170">
        <v>0</v>
      </c>
      <c r="R53" s="170">
        <v>0</v>
      </c>
      <c r="S53" s="170">
        <v>0</v>
      </c>
      <c r="T53" s="170">
        <v>0</v>
      </c>
      <c r="U53" s="170">
        <v>0</v>
      </c>
      <c r="V53" s="170">
        <v>0</v>
      </c>
      <c r="W53" s="170">
        <v>0</v>
      </c>
      <c r="X53" s="170">
        <v>0</v>
      </c>
      <c r="Y53" s="170">
        <v>0</v>
      </c>
    </row>
    <row r="54" spans="2:25" ht="25.5" customHeight="1">
      <c r="B54" s="30" t="s">
        <v>289</v>
      </c>
      <c r="C54" s="12">
        <v>14900</v>
      </c>
      <c r="D54" s="12">
        <v>17856</v>
      </c>
      <c r="E54" s="12">
        <v>20680</v>
      </c>
      <c r="F54" s="12">
        <v>15247</v>
      </c>
      <c r="G54" s="12">
        <v>12635</v>
      </c>
      <c r="H54" s="12">
        <v>8334</v>
      </c>
      <c r="I54" s="12">
        <v>19089</v>
      </c>
      <c r="J54" s="12">
        <v>16317</v>
      </c>
      <c r="K54" s="12">
        <v>24745</v>
      </c>
      <c r="L54" s="12">
        <v>15202</v>
      </c>
      <c r="M54" s="12">
        <v>12248</v>
      </c>
      <c r="N54" s="12">
        <v>9944</v>
      </c>
      <c r="O54" s="12">
        <v>11421</v>
      </c>
      <c r="P54" s="12">
        <v>9938</v>
      </c>
      <c r="Q54" s="12">
        <v>8570</v>
      </c>
      <c r="R54" s="112">
        <v>9846</v>
      </c>
      <c r="S54" s="112">
        <v>14256</v>
      </c>
      <c r="T54" s="112">
        <v>10382</v>
      </c>
      <c r="U54" s="36">
        <v>8217</v>
      </c>
      <c r="V54" s="36">
        <v>6855</v>
      </c>
      <c r="W54" s="36">
        <v>4337</v>
      </c>
      <c r="X54" s="36">
        <v>7090</v>
      </c>
      <c r="Y54" s="36">
        <v>10175</v>
      </c>
    </row>
    <row r="55" spans="2:25" ht="27">
      <c r="B55" s="30" t="s">
        <v>290</v>
      </c>
      <c r="C55" s="170">
        <v>0</v>
      </c>
      <c r="D55" s="170">
        <v>0</v>
      </c>
      <c r="E55" s="170">
        <v>0</v>
      </c>
      <c r="F55" s="170">
        <v>0</v>
      </c>
      <c r="G55" s="170">
        <v>0</v>
      </c>
      <c r="H55" s="170">
        <v>0</v>
      </c>
      <c r="I55" s="170">
        <v>0</v>
      </c>
      <c r="J55" s="170">
        <v>0</v>
      </c>
      <c r="K55" s="170">
        <v>0</v>
      </c>
      <c r="L55" s="170">
        <v>0</v>
      </c>
      <c r="M55" s="170">
        <v>0</v>
      </c>
      <c r="N55" s="170">
        <v>0</v>
      </c>
      <c r="O55" s="170">
        <v>0</v>
      </c>
      <c r="P55" s="170">
        <v>0</v>
      </c>
      <c r="Q55" s="170">
        <v>0</v>
      </c>
      <c r="R55" s="170">
        <v>0</v>
      </c>
      <c r="S55" s="170">
        <v>0</v>
      </c>
      <c r="T55" s="170">
        <v>0</v>
      </c>
      <c r="U55" s="170">
        <v>0</v>
      </c>
      <c r="V55" s="170">
        <v>0</v>
      </c>
      <c r="W55" s="170">
        <v>0</v>
      </c>
      <c r="X55" s="170">
        <v>0</v>
      </c>
      <c r="Y55" s="170">
        <v>0</v>
      </c>
    </row>
    <row r="56" spans="2:25">
      <c r="B56" s="30" t="s">
        <v>337</v>
      </c>
      <c r="C56" s="12">
        <v>11</v>
      </c>
      <c r="D56" s="12">
        <v>14</v>
      </c>
      <c r="E56" s="12">
        <v>11</v>
      </c>
      <c r="F56" s="12">
        <v>9</v>
      </c>
      <c r="G56" s="12">
        <v>13</v>
      </c>
      <c r="H56" s="12">
        <v>12</v>
      </c>
      <c r="I56" s="12">
        <v>7</v>
      </c>
      <c r="J56" s="12">
        <v>17</v>
      </c>
      <c r="K56" s="12">
        <v>24</v>
      </c>
      <c r="L56" s="12">
        <v>11</v>
      </c>
      <c r="M56" s="12">
        <v>21</v>
      </c>
      <c r="N56" s="12">
        <v>37</v>
      </c>
      <c r="O56" s="12">
        <v>41</v>
      </c>
      <c r="P56" s="12">
        <v>56</v>
      </c>
      <c r="Q56" s="12">
        <v>71</v>
      </c>
      <c r="R56" s="112">
        <v>88</v>
      </c>
      <c r="S56" s="239">
        <v>110</v>
      </c>
      <c r="T56" s="239">
        <v>107</v>
      </c>
      <c r="U56" s="48">
        <v>104</v>
      </c>
      <c r="V56" s="48">
        <v>126</v>
      </c>
      <c r="W56" s="48">
        <v>78</v>
      </c>
      <c r="X56" s="48">
        <v>93</v>
      </c>
      <c r="Y56" s="48">
        <v>206</v>
      </c>
    </row>
    <row r="57" spans="2:25">
      <c r="B57" s="30" t="s">
        <v>338</v>
      </c>
      <c r="C57" s="12">
        <v>4</v>
      </c>
      <c r="D57" s="12">
        <v>6</v>
      </c>
      <c r="E57" s="12">
        <v>7</v>
      </c>
      <c r="F57" s="12">
        <v>17</v>
      </c>
      <c r="G57" s="12">
        <v>6</v>
      </c>
      <c r="H57" s="12">
        <v>15</v>
      </c>
      <c r="I57" s="12">
        <v>6</v>
      </c>
      <c r="J57" s="12">
        <v>7</v>
      </c>
      <c r="K57" s="12">
        <v>14</v>
      </c>
      <c r="L57" s="12">
        <v>7</v>
      </c>
      <c r="M57" s="12">
        <v>11</v>
      </c>
      <c r="N57" s="12">
        <v>17</v>
      </c>
      <c r="O57" s="12">
        <v>24</v>
      </c>
      <c r="P57" s="12">
        <v>15</v>
      </c>
      <c r="Q57" s="12">
        <v>25</v>
      </c>
      <c r="R57" s="112">
        <v>20</v>
      </c>
      <c r="S57" s="239">
        <v>34</v>
      </c>
      <c r="T57" s="239">
        <v>25</v>
      </c>
      <c r="U57" s="48">
        <v>27</v>
      </c>
      <c r="V57" s="170">
        <v>0</v>
      </c>
      <c r="W57" s="170">
        <v>0</v>
      </c>
      <c r="X57" s="170">
        <v>0</v>
      </c>
      <c r="Y57" s="170">
        <v>0</v>
      </c>
    </row>
    <row r="58" spans="2:25" ht="7.5" customHeight="1">
      <c r="B58" s="30"/>
      <c r="C58" s="12"/>
      <c r="D58" s="12"/>
      <c r="E58" s="12"/>
      <c r="F58" s="12"/>
      <c r="G58" s="12"/>
      <c r="H58" s="12"/>
      <c r="I58" s="12"/>
      <c r="J58" s="12"/>
      <c r="K58" s="12"/>
      <c r="L58" s="12"/>
      <c r="M58" s="12"/>
      <c r="N58" s="12"/>
      <c r="O58" s="12"/>
      <c r="P58" s="12"/>
      <c r="Q58" s="12"/>
      <c r="R58" s="112"/>
      <c r="S58" s="239"/>
      <c r="T58" s="239"/>
      <c r="U58" s="48"/>
      <c r="V58" s="48"/>
      <c r="W58" s="48"/>
      <c r="X58" s="48"/>
      <c r="Y58" s="48"/>
    </row>
    <row r="59" spans="2:25">
      <c r="B59" s="259" t="s">
        <v>33</v>
      </c>
      <c r="C59" s="260">
        <f>SUM(C60:C65)</f>
        <v>1</v>
      </c>
      <c r="D59" s="260">
        <f>SUM(D60:D65)</f>
        <v>2</v>
      </c>
      <c r="E59" s="260">
        <f t="shared" ref="E59:J59" si="5">SUM(E60:E65)</f>
        <v>3</v>
      </c>
      <c r="F59" s="260">
        <f t="shared" si="5"/>
        <v>1</v>
      </c>
      <c r="G59" s="260">
        <f t="shared" si="5"/>
        <v>1</v>
      </c>
      <c r="H59" s="260">
        <f t="shared" si="5"/>
        <v>0</v>
      </c>
      <c r="I59" s="260">
        <f t="shared" si="5"/>
        <v>1</v>
      </c>
      <c r="J59" s="260">
        <f t="shared" si="5"/>
        <v>2</v>
      </c>
      <c r="K59" s="269">
        <f t="shared" ref="K59" si="6">SUM(K60:K65)</f>
        <v>0</v>
      </c>
      <c r="L59" s="260">
        <f t="shared" ref="L59" si="7">SUM(L60:L65)</f>
        <v>1</v>
      </c>
      <c r="M59" s="269">
        <f t="shared" ref="M59" si="8">SUM(M60:M65)</f>
        <v>0</v>
      </c>
      <c r="N59" s="269">
        <f t="shared" ref="N59" si="9">SUM(N60:N65)</f>
        <v>0</v>
      </c>
      <c r="O59" s="260">
        <f t="shared" ref="O59:S59" si="10">SUM(O60:O65)</f>
        <v>13</v>
      </c>
      <c r="P59" s="260">
        <f t="shared" si="10"/>
        <v>9</v>
      </c>
      <c r="Q59" s="260">
        <f t="shared" si="10"/>
        <v>48</v>
      </c>
      <c r="R59" s="260">
        <f t="shared" si="10"/>
        <v>16</v>
      </c>
      <c r="S59" s="260">
        <f t="shared" si="10"/>
        <v>37</v>
      </c>
      <c r="T59" s="260">
        <f t="shared" ref="T59" si="11">SUM(T60:T65)</f>
        <v>33</v>
      </c>
      <c r="U59" s="260">
        <f t="shared" ref="U59:V59" si="12">SUM(U60:U65)</f>
        <v>36</v>
      </c>
      <c r="V59" s="260">
        <f t="shared" si="12"/>
        <v>39</v>
      </c>
      <c r="W59" s="260">
        <f t="shared" ref="W59" si="13">SUM(W60:W65)</f>
        <v>18</v>
      </c>
      <c r="X59" s="260">
        <f t="shared" ref="X59" si="14">SUM(X60:X65)</f>
        <v>25</v>
      </c>
      <c r="Y59" s="260">
        <f t="shared" ref="Y59" si="15">SUM(Y60:Y65)</f>
        <v>57</v>
      </c>
    </row>
    <row r="60" spans="2:25">
      <c r="B60" s="31" t="s">
        <v>341</v>
      </c>
      <c r="C60" s="12">
        <v>1</v>
      </c>
      <c r="D60" s="12">
        <v>2</v>
      </c>
      <c r="E60" s="170">
        <v>0</v>
      </c>
      <c r="F60" s="12">
        <v>1</v>
      </c>
      <c r="G60" s="12">
        <v>1</v>
      </c>
      <c r="H60" s="170">
        <v>0</v>
      </c>
      <c r="I60" s="12">
        <v>1</v>
      </c>
      <c r="J60" s="12">
        <v>2</v>
      </c>
      <c r="K60" s="170">
        <v>0</v>
      </c>
      <c r="L60" s="12">
        <v>1</v>
      </c>
      <c r="M60" s="170">
        <v>0</v>
      </c>
      <c r="N60" s="170">
        <v>0</v>
      </c>
      <c r="O60" s="12">
        <v>3</v>
      </c>
      <c r="P60" s="12">
        <v>5</v>
      </c>
      <c r="Q60" s="12">
        <v>25</v>
      </c>
      <c r="R60" s="112">
        <v>9</v>
      </c>
      <c r="S60" s="239">
        <v>15</v>
      </c>
      <c r="T60" s="239">
        <v>8</v>
      </c>
      <c r="U60" s="48">
        <v>9</v>
      </c>
      <c r="V60" s="48">
        <v>3</v>
      </c>
      <c r="W60" s="48">
        <v>3</v>
      </c>
      <c r="X60" s="48">
        <v>12</v>
      </c>
      <c r="Y60" s="48">
        <v>6</v>
      </c>
    </row>
    <row r="61" spans="2:25">
      <c r="B61" s="31" t="s">
        <v>312</v>
      </c>
      <c r="C61" s="170">
        <v>0</v>
      </c>
      <c r="D61" s="170">
        <v>0</v>
      </c>
      <c r="E61" s="170">
        <v>0</v>
      </c>
      <c r="F61" s="170">
        <v>0</v>
      </c>
      <c r="G61" s="170">
        <v>0</v>
      </c>
      <c r="H61" s="170">
        <v>0</v>
      </c>
      <c r="I61" s="170">
        <v>0</v>
      </c>
      <c r="J61" s="170">
        <v>0</v>
      </c>
      <c r="K61" s="170">
        <v>0</v>
      </c>
      <c r="L61" s="170">
        <v>0</v>
      </c>
      <c r="M61" s="170">
        <v>0</v>
      </c>
      <c r="N61" s="170">
        <v>0</v>
      </c>
      <c r="O61" s="170">
        <v>0</v>
      </c>
      <c r="P61" s="170">
        <v>0</v>
      </c>
      <c r="Q61" s="170">
        <v>0</v>
      </c>
      <c r="R61" s="170">
        <v>0</v>
      </c>
      <c r="S61" s="170">
        <v>0</v>
      </c>
      <c r="T61" s="170">
        <v>0</v>
      </c>
      <c r="U61" s="170">
        <v>0</v>
      </c>
      <c r="V61" s="170">
        <v>0</v>
      </c>
      <c r="W61" s="170">
        <v>0</v>
      </c>
      <c r="X61" s="170">
        <v>0</v>
      </c>
      <c r="Y61" s="170">
        <v>0</v>
      </c>
    </row>
    <row r="62" spans="2:25" ht="28.5">
      <c r="B62" s="31" t="s">
        <v>313</v>
      </c>
      <c r="C62" s="170">
        <v>0</v>
      </c>
      <c r="D62" s="170">
        <v>0</v>
      </c>
      <c r="E62" s="170">
        <v>0</v>
      </c>
      <c r="F62" s="170">
        <v>0</v>
      </c>
      <c r="G62" s="170">
        <v>0</v>
      </c>
      <c r="H62" s="170">
        <v>0</v>
      </c>
      <c r="I62" s="170">
        <v>0</v>
      </c>
      <c r="J62" s="170">
        <v>0</v>
      </c>
      <c r="K62" s="170">
        <v>0</v>
      </c>
      <c r="L62" s="170">
        <v>0</v>
      </c>
      <c r="M62" s="170">
        <v>0</v>
      </c>
      <c r="N62" s="170">
        <v>0</v>
      </c>
      <c r="O62" s="170">
        <v>0</v>
      </c>
      <c r="P62" s="170">
        <v>0</v>
      </c>
      <c r="Q62" s="170">
        <v>0</v>
      </c>
      <c r="R62" s="170">
        <v>0</v>
      </c>
      <c r="S62" s="170">
        <v>0</v>
      </c>
      <c r="T62" s="170">
        <v>0</v>
      </c>
      <c r="U62" s="170">
        <v>0</v>
      </c>
      <c r="V62" s="170">
        <v>0</v>
      </c>
      <c r="W62" s="170">
        <v>0</v>
      </c>
      <c r="X62" s="170">
        <v>0</v>
      </c>
      <c r="Y62" s="170">
        <v>0</v>
      </c>
    </row>
    <row r="63" spans="2:25">
      <c r="B63" s="31" t="s">
        <v>344</v>
      </c>
      <c r="C63" s="170">
        <v>0</v>
      </c>
      <c r="D63" s="170">
        <v>0</v>
      </c>
      <c r="E63" s="12">
        <v>3</v>
      </c>
      <c r="F63" s="170">
        <v>0</v>
      </c>
      <c r="G63" s="170">
        <v>0</v>
      </c>
      <c r="H63" s="170">
        <v>0</v>
      </c>
      <c r="I63" s="170">
        <v>0</v>
      </c>
      <c r="J63" s="170">
        <v>0</v>
      </c>
      <c r="K63" s="170">
        <v>0</v>
      </c>
      <c r="L63" s="170">
        <v>0</v>
      </c>
      <c r="M63" s="170">
        <v>0</v>
      </c>
      <c r="N63" s="170">
        <v>0</v>
      </c>
      <c r="O63" s="12">
        <v>10</v>
      </c>
      <c r="P63" s="12">
        <v>4</v>
      </c>
      <c r="Q63" s="12">
        <v>23</v>
      </c>
      <c r="R63" s="112">
        <v>7</v>
      </c>
      <c r="S63" s="112">
        <v>22</v>
      </c>
      <c r="T63" s="112">
        <v>25</v>
      </c>
      <c r="U63" s="241">
        <v>27</v>
      </c>
      <c r="V63" s="241">
        <v>34</v>
      </c>
      <c r="W63" s="241">
        <v>14</v>
      </c>
      <c r="X63" s="241">
        <v>12</v>
      </c>
      <c r="Y63" s="241">
        <v>42</v>
      </c>
    </row>
    <row r="64" spans="2:25">
      <c r="B64" s="202" t="s">
        <v>629</v>
      </c>
      <c r="C64" s="170">
        <v>0</v>
      </c>
      <c r="D64" s="170">
        <v>0</v>
      </c>
      <c r="E64" s="170">
        <v>0</v>
      </c>
      <c r="F64" s="170">
        <v>0</v>
      </c>
      <c r="G64" s="170">
        <v>0</v>
      </c>
      <c r="H64" s="170">
        <v>0</v>
      </c>
      <c r="I64" s="170">
        <v>0</v>
      </c>
      <c r="J64" s="170">
        <v>0</v>
      </c>
      <c r="K64" s="170">
        <v>0</v>
      </c>
      <c r="L64" s="170">
        <v>0</v>
      </c>
      <c r="M64" s="170">
        <v>0</v>
      </c>
      <c r="N64" s="170">
        <v>0</v>
      </c>
      <c r="O64" s="170">
        <v>0</v>
      </c>
      <c r="P64" s="170">
        <v>0</v>
      </c>
      <c r="Q64" s="170">
        <v>0</v>
      </c>
      <c r="R64" s="170">
        <v>0</v>
      </c>
      <c r="S64" s="170">
        <v>0</v>
      </c>
      <c r="T64" s="170">
        <v>0</v>
      </c>
      <c r="U64" s="170">
        <v>0</v>
      </c>
      <c r="V64" s="170">
        <v>0</v>
      </c>
      <c r="W64" s="170">
        <v>0</v>
      </c>
      <c r="X64" s="170">
        <v>0</v>
      </c>
      <c r="Y64" s="170">
        <v>0</v>
      </c>
    </row>
    <row r="65" spans="2:25">
      <c r="B65" s="202" t="s">
        <v>630</v>
      </c>
      <c r="C65" s="170">
        <v>0</v>
      </c>
      <c r="D65" s="170">
        <v>0</v>
      </c>
      <c r="E65" s="170">
        <v>0</v>
      </c>
      <c r="F65" s="170">
        <v>0</v>
      </c>
      <c r="G65" s="170">
        <v>0</v>
      </c>
      <c r="H65" s="170">
        <v>0</v>
      </c>
      <c r="I65" s="170">
        <v>0</v>
      </c>
      <c r="J65" s="170">
        <v>0</v>
      </c>
      <c r="K65" s="170">
        <v>0</v>
      </c>
      <c r="L65" s="170">
        <v>0</v>
      </c>
      <c r="M65" s="170">
        <v>0</v>
      </c>
      <c r="N65" s="170">
        <v>0</v>
      </c>
      <c r="O65" s="170">
        <v>0</v>
      </c>
      <c r="P65" s="170">
        <v>0</v>
      </c>
      <c r="Q65" s="170">
        <v>0</v>
      </c>
      <c r="R65" s="170">
        <v>0</v>
      </c>
      <c r="S65" s="170">
        <v>0</v>
      </c>
      <c r="T65" s="170">
        <v>0</v>
      </c>
      <c r="U65" s="170">
        <v>0</v>
      </c>
      <c r="V65" s="239">
        <v>2</v>
      </c>
      <c r="W65" s="239">
        <v>1</v>
      </c>
      <c r="X65" s="239">
        <v>1</v>
      </c>
      <c r="Y65" s="239">
        <v>9</v>
      </c>
    </row>
    <row r="66" spans="2:25" ht="7.5" customHeight="1">
      <c r="B66" s="202"/>
      <c r="C66" s="170"/>
      <c r="D66" s="170"/>
      <c r="E66" s="170"/>
      <c r="F66" s="170"/>
      <c r="G66" s="170"/>
      <c r="H66" s="170"/>
      <c r="I66" s="170"/>
      <c r="J66" s="170"/>
      <c r="K66" s="170"/>
      <c r="L66" s="170"/>
      <c r="M66" s="170"/>
      <c r="N66" s="170"/>
      <c r="O66" s="170"/>
      <c r="P66" s="170"/>
      <c r="Q66" s="170"/>
      <c r="R66" s="170"/>
      <c r="S66" s="170"/>
      <c r="T66" s="170"/>
      <c r="U66" s="241"/>
      <c r="V66" s="239"/>
      <c r="W66" s="239"/>
      <c r="X66" s="239"/>
      <c r="Y66" s="239"/>
    </row>
    <row r="67" spans="2:25">
      <c r="B67" s="259" t="s">
        <v>32</v>
      </c>
      <c r="C67" s="168">
        <f>C68</f>
        <v>0</v>
      </c>
      <c r="D67" s="168">
        <f t="shared" ref="D67:Y67" si="16">D68</f>
        <v>0</v>
      </c>
      <c r="E67" s="168">
        <f t="shared" si="16"/>
        <v>0</v>
      </c>
      <c r="F67" s="168">
        <f t="shared" si="16"/>
        <v>0</v>
      </c>
      <c r="G67" s="168">
        <f t="shared" si="16"/>
        <v>0</v>
      </c>
      <c r="H67" s="168">
        <f t="shared" si="16"/>
        <v>0</v>
      </c>
      <c r="I67" s="168">
        <f t="shared" si="16"/>
        <v>0</v>
      </c>
      <c r="J67" s="168">
        <f t="shared" si="16"/>
        <v>0</v>
      </c>
      <c r="K67" s="168">
        <f t="shared" si="16"/>
        <v>0</v>
      </c>
      <c r="L67" s="168">
        <f t="shared" si="16"/>
        <v>0</v>
      </c>
      <c r="M67" s="168">
        <f t="shared" si="16"/>
        <v>0</v>
      </c>
      <c r="N67" s="168">
        <f t="shared" si="16"/>
        <v>0</v>
      </c>
      <c r="O67" s="168">
        <f t="shared" si="16"/>
        <v>0</v>
      </c>
      <c r="P67" s="168">
        <f t="shared" si="16"/>
        <v>0</v>
      </c>
      <c r="Q67" s="168">
        <f t="shared" si="16"/>
        <v>0</v>
      </c>
      <c r="R67" s="168">
        <f t="shared" si="16"/>
        <v>0</v>
      </c>
      <c r="S67" s="168">
        <f t="shared" si="16"/>
        <v>0</v>
      </c>
      <c r="T67" s="168">
        <f t="shared" si="16"/>
        <v>0</v>
      </c>
      <c r="U67" s="168">
        <f t="shared" si="16"/>
        <v>0</v>
      </c>
      <c r="V67" s="168">
        <f t="shared" si="16"/>
        <v>0</v>
      </c>
      <c r="W67" s="168">
        <f t="shared" si="16"/>
        <v>0</v>
      </c>
      <c r="X67" s="168">
        <f t="shared" si="16"/>
        <v>0</v>
      </c>
      <c r="Y67" s="168">
        <f t="shared" si="16"/>
        <v>0</v>
      </c>
    </row>
    <row r="68" spans="2:25" ht="27">
      <c r="B68" s="203" t="s">
        <v>523</v>
      </c>
      <c r="C68" s="196">
        <v>0</v>
      </c>
      <c r="D68" s="196">
        <v>0</v>
      </c>
      <c r="E68" s="196">
        <v>0</v>
      </c>
      <c r="F68" s="196">
        <v>0</v>
      </c>
      <c r="G68" s="196">
        <v>0</v>
      </c>
      <c r="H68" s="196">
        <v>0</v>
      </c>
      <c r="I68" s="196">
        <v>0</v>
      </c>
      <c r="J68" s="196">
        <v>0</v>
      </c>
      <c r="K68" s="196">
        <v>0</v>
      </c>
      <c r="L68" s="196">
        <v>0</v>
      </c>
      <c r="M68" s="196">
        <v>0</v>
      </c>
      <c r="N68" s="196">
        <v>0</v>
      </c>
      <c r="O68" s="196">
        <v>0</v>
      </c>
      <c r="P68" s="196">
        <v>0</v>
      </c>
      <c r="Q68" s="196">
        <v>0</v>
      </c>
      <c r="R68" s="196">
        <v>0</v>
      </c>
      <c r="S68" s="196">
        <v>0</v>
      </c>
      <c r="T68" s="196">
        <v>0</v>
      </c>
      <c r="U68" s="196">
        <v>0</v>
      </c>
      <c r="V68" s="196">
        <v>0</v>
      </c>
      <c r="W68" s="196">
        <v>0</v>
      </c>
      <c r="X68" s="196">
        <v>0</v>
      </c>
      <c r="Y68" s="196">
        <v>0</v>
      </c>
    </row>
    <row r="69" spans="2:25" ht="7.5" customHeight="1">
      <c r="B69" s="245"/>
      <c r="C69" s="246"/>
      <c r="D69" s="246"/>
      <c r="E69" s="246"/>
      <c r="F69" s="246"/>
      <c r="G69" s="246"/>
      <c r="H69" s="246"/>
      <c r="I69" s="246"/>
      <c r="J69" s="246"/>
      <c r="K69" s="246"/>
      <c r="L69" s="246"/>
      <c r="M69" s="246"/>
      <c r="N69" s="246"/>
      <c r="O69" s="246"/>
      <c r="P69" s="246"/>
      <c r="Q69" s="246"/>
      <c r="R69" s="247"/>
      <c r="S69" s="247"/>
      <c r="T69" s="247"/>
    </row>
    <row r="70" spans="2:25" s="24" customFormat="1" ht="12.75">
      <c r="B70" s="248" t="s">
        <v>73</v>
      </c>
      <c r="R70" s="69"/>
      <c r="S70" s="69"/>
      <c r="T70" s="69"/>
      <c r="U70" s="69"/>
      <c r="V70" s="69"/>
      <c r="W70" s="69"/>
      <c r="X70" s="69"/>
      <c r="Y70" s="69"/>
    </row>
    <row r="71" spans="2:25" s="24" customFormat="1" ht="130.5" customHeight="1">
      <c r="B71" s="140" t="s">
        <v>627</v>
      </c>
      <c r="C71" s="140"/>
      <c r="D71" s="140"/>
      <c r="E71" s="140"/>
      <c r="F71" s="140"/>
      <c r="G71" s="140"/>
      <c r="H71" s="140"/>
      <c r="I71" s="140"/>
      <c r="J71" s="140"/>
      <c r="K71" s="140"/>
      <c r="L71" s="140"/>
      <c r="M71" s="140"/>
      <c r="N71" s="140"/>
      <c r="O71" s="140"/>
      <c r="P71" s="140"/>
      <c r="Q71" s="140"/>
      <c r="R71" s="140"/>
      <c r="S71" s="140"/>
      <c r="T71" s="140"/>
      <c r="U71" s="140"/>
    </row>
    <row r="72" spans="2:25" s="24" customFormat="1" ht="63.75">
      <c r="B72" s="140" t="s">
        <v>618</v>
      </c>
      <c r="C72" s="140"/>
      <c r="D72" s="140"/>
      <c r="E72" s="140"/>
      <c r="F72" s="140"/>
      <c r="G72" s="140"/>
      <c r="H72" s="140"/>
      <c r="I72" s="140"/>
      <c r="J72" s="140"/>
      <c r="K72" s="140"/>
      <c r="L72" s="140"/>
      <c r="M72" s="140"/>
      <c r="N72" s="140"/>
      <c r="O72" s="140"/>
      <c r="P72" s="140"/>
      <c r="Q72" s="140"/>
      <c r="R72" s="140"/>
      <c r="S72" s="140"/>
      <c r="T72" s="140"/>
      <c r="U72" s="140"/>
    </row>
    <row r="73" spans="2:25" s="24" customFormat="1" ht="51">
      <c r="B73" s="250" t="s">
        <v>575</v>
      </c>
      <c r="C73" s="233"/>
      <c r="D73" s="233"/>
      <c r="E73" s="233"/>
      <c r="F73" s="233"/>
      <c r="G73" s="233"/>
      <c r="H73" s="233"/>
      <c r="I73" s="233"/>
      <c r="J73" s="233"/>
      <c r="K73" s="233"/>
      <c r="L73" s="233"/>
      <c r="M73" s="233"/>
      <c r="N73" s="233"/>
      <c r="O73" s="233"/>
      <c r="P73" s="233"/>
      <c r="Q73" s="233"/>
      <c r="R73" s="249"/>
      <c r="S73" s="249"/>
      <c r="T73" s="249"/>
      <c r="U73" s="249"/>
      <c r="V73" s="249"/>
      <c r="W73" s="249"/>
      <c r="X73" s="249"/>
      <c r="Y73" s="249"/>
    </row>
    <row r="74" spans="2:25" s="24" customFormat="1" ht="12.75">
      <c r="B74" s="309" t="s">
        <v>524</v>
      </c>
      <c r="C74" s="309"/>
      <c r="D74" s="309"/>
      <c r="E74" s="309"/>
      <c r="F74" s="309"/>
      <c r="G74" s="309"/>
      <c r="H74" s="309"/>
      <c r="I74" s="309"/>
      <c r="J74" s="309"/>
      <c r="K74" s="309"/>
      <c r="L74" s="309"/>
      <c r="M74" s="309"/>
      <c r="R74" s="69"/>
      <c r="S74" s="69"/>
      <c r="T74" s="69"/>
      <c r="U74" s="69"/>
      <c r="V74" s="69"/>
      <c r="W74" s="69"/>
      <c r="X74" s="69"/>
      <c r="Y74" s="69"/>
    </row>
    <row r="75" spans="2:25" s="24" customFormat="1" ht="25.5">
      <c r="B75" s="142" t="s">
        <v>616</v>
      </c>
      <c r="C75" s="142"/>
      <c r="D75" s="142"/>
      <c r="E75" s="142"/>
      <c r="F75" s="142"/>
      <c r="G75" s="142"/>
      <c r="H75" s="142"/>
      <c r="I75" s="142"/>
      <c r="J75" s="142"/>
      <c r="K75" s="142"/>
      <c r="L75" s="142"/>
      <c r="M75" s="142"/>
      <c r="N75" s="142"/>
      <c r="O75" s="142"/>
      <c r="P75" s="142"/>
      <c r="Q75" s="142"/>
      <c r="R75" s="251"/>
      <c r="S75" s="69"/>
      <c r="T75" s="69"/>
      <c r="U75" s="69"/>
      <c r="V75" s="69"/>
      <c r="W75" s="69"/>
      <c r="X75" s="69"/>
      <c r="Y75" s="69"/>
    </row>
    <row r="76" spans="2:25" s="24" customFormat="1" ht="25.5">
      <c r="B76" s="206" t="s">
        <v>612</v>
      </c>
      <c r="C76" s="150"/>
      <c r="D76" s="150"/>
      <c r="E76" s="150"/>
      <c r="F76" s="150"/>
      <c r="G76" s="150"/>
      <c r="H76" s="150"/>
      <c r="I76" s="150"/>
      <c r="J76" s="150"/>
      <c r="K76" s="150"/>
      <c r="L76" s="80"/>
      <c r="M76" s="80"/>
      <c r="N76" s="80"/>
      <c r="O76" s="80"/>
      <c r="P76" s="80"/>
      <c r="Q76" s="80"/>
      <c r="R76" s="251"/>
      <c r="S76" s="69"/>
      <c r="T76" s="69"/>
      <c r="U76" s="69"/>
      <c r="V76" s="69"/>
      <c r="W76" s="69"/>
      <c r="X76" s="69"/>
      <c r="Y76" s="69"/>
    </row>
    <row r="77" spans="2:25">
      <c r="C77" s="252"/>
      <c r="D77" s="252"/>
      <c r="E77" s="252"/>
      <c r="F77" s="252"/>
      <c r="G77" s="252"/>
      <c r="H77" s="252"/>
      <c r="I77" s="252"/>
      <c r="J77" s="252"/>
      <c r="K77" s="252"/>
      <c r="L77" s="252"/>
      <c r="M77" s="252"/>
      <c r="N77" s="252"/>
      <c r="O77" s="252"/>
      <c r="P77" s="252"/>
      <c r="Q77" s="252"/>
      <c r="R77" s="253"/>
      <c r="S77" s="48"/>
      <c r="T77" s="48"/>
      <c r="U77" s="48"/>
      <c r="V77" s="48"/>
      <c r="W77" s="48"/>
      <c r="X77" s="48"/>
      <c r="Y77" s="48"/>
    </row>
    <row r="78" spans="2:25" hidden="1">
      <c r="B78" s="252"/>
      <c r="C78" s="252"/>
      <c r="D78" s="252"/>
      <c r="E78" s="252"/>
      <c r="F78" s="252"/>
      <c r="G78" s="252"/>
      <c r="H78" s="252"/>
      <c r="I78" s="252"/>
      <c r="J78" s="252"/>
      <c r="K78" s="252"/>
      <c r="L78" s="252"/>
      <c r="M78" s="252"/>
      <c r="N78" s="252"/>
      <c r="O78" s="252"/>
      <c r="P78" s="252"/>
      <c r="Q78" s="252"/>
      <c r="R78" s="253"/>
      <c r="S78" s="48"/>
      <c r="T78" s="48"/>
      <c r="U78" s="48"/>
      <c r="V78" s="48"/>
      <c r="W78" s="48"/>
      <c r="X78" s="48"/>
      <c r="Y78" s="48"/>
    </row>
    <row r="79" spans="2:25" hidden="1">
      <c r="B79" s="252"/>
      <c r="C79" s="126"/>
      <c r="D79" s="126"/>
      <c r="E79" s="126"/>
    </row>
    <row r="80" spans="2:25" hidden="1">
      <c r="B80" s="252"/>
      <c r="C80" s="252"/>
      <c r="D80" s="252"/>
      <c r="E80" s="252"/>
      <c r="F80" s="252"/>
      <c r="G80" s="252"/>
      <c r="H80" s="252"/>
      <c r="I80" s="252"/>
      <c r="J80" s="252"/>
      <c r="K80" s="252"/>
      <c r="L80" s="252"/>
      <c r="M80" s="252"/>
      <c r="N80" s="252"/>
      <c r="O80" s="252"/>
      <c r="P80" s="252"/>
      <c r="Q80" s="252"/>
      <c r="R80" s="253"/>
      <c r="S80" s="253"/>
      <c r="T80" s="253"/>
      <c r="U80" s="253"/>
      <c r="V80" s="253"/>
      <c r="W80" s="253"/>
      <c r="X80" s="253"/>
      <c r="Y80" s="253"/>
    </row>
  </sheetData>
  <mergeCells count="5">
    <mergeCell ref="Z3:Z5"/>
    <mergeCell ref="C2:T2"/>
    <mergeCell ref="B74:M74"/>
    <mergeCell ref="B3:B4"/>
    <mergeCell ref="C3:Y3"/>
  </mergeCells>
  <conditionalFormatting sqref="C68:T68 K41:L42">
    <cfRule type="cellIs" dxfId="131" priority="132" operator="equal">
      <formula>$E$179</formula>
    </cfRule>
  </conditionalFormatting>
  <conditionalFormatting sqref="C68:T68">
    <cfRule type="cellIs" dxfId="130" priority="131" operator="equal">
      <formula>0</formula>
    </cfRule>
  </conditionalFormatting>
  <conditionalFormatting sqref="U68:Y68">
    <cfRule type="cellIs" dxfId="129" priority="130" operator="equal">
      <formula>$E$179</formula>
    </cfRule>
  </conditionalFormatting>
  <conditionalFormatting sqref="U68:Y68">
    <cfRule type="cellIs" dxfId="128" priority="129" operator="equal">
      <formula>0</formula>
    </cfRule>
  </conditionalFormatting>
  <conditionalFormatting sqref="C61:C66">
    <cfRule type="cellIs" dxfId="127" priority="128" operator="equal">
      <formula>$E$179</formula>
    </cfRule>
  </conditionalFormatting>
  <conditionalFormatting sqref="C61:C66">
    <cfRule type="cellIs" dxfId="126" priority="127" operator="equal">
      <formula>0</formula>
    </cfRule>
  </conditionalFormatting>
  <conditionalFormatting sqref="D61:D66">
    <cfRule type="cellIs" dxfId="125" priority="126" operator="equal">
      <formula>$E$179</formula>
    </cfRule>
  </conditionalFormatting>
  <conditionalFormatting sqref="D61:D66">
    <cfRule type="cellIs" dxfId="124" priority="125" operator="equal">
      <formula>0</formula>
    </cfRule>
  </conditionalFormatting>
  <conditionalFormatting sqref="E60:E62">
    <cfRule type="cellIs" dxfId="123" priority="124" operator="equal">
      <formula>$E$179</formula>
    </cfRule>
  </conditionalFormatting>
  <conditionalFormatting sqref="E60:E62">
    <cfRule type="cellIs" dxfId="122" priority="123" operator="equal">
      <formula>0</formula>
    </cfRule>
  </conditionalFormatting>
  <conditionalFormatting sqref="E64:E66">
    <cfRule type="cellIs" dxfId="121" priority="122" operator="equal">
      <formula>$E$179</formula>
    </cfRule>
  </conditionalFormatting>
  <conditionalFormatting sqref="E64:E66">
    <cfRule type="cellIs" dxfId="120" priority="121" operator="equal">
      <formula>0</formula>
    </cfRule>
  </conditionalFormatting>
  <conditionalFormatting sqref="F61:F66">
    <cfRule type="cellIs" dxfId="119" priority="120" operator="equal">
      <formula>$E$179</formula>
    </cfRule>
  </conditionalFormatting>
  <conditionalFormatting sqref="F61:F66">
    <cfRule type="cellIs" dxfId="118" priority="119" operator="equal">
      <formula>0</formula>
    </cfRule>
  </conditionalFormatting>
  <conditionalFormatting sqref="G61:N66">
    <cfRule type="cellIs" dxfId="117" priority="118" operator="equal">
      <formula>$E$179</formula>
    </cfRule>
  </conditionalFormatting>
  <conditionalFormatting sqref="G61:N66">
    <cfRule type="cellIs" dxfId="116" priority="117" operator="equal">
      <formula>0</formula>
    </cfRule>
  </conditionalFormatting>
  <conditionalFormatting sqref="H60">
    <cfRule type="cellIs" dxfId="115" priority="116" operator="equal">
      <formula>$E$179</formula>
    </cfRule>
  </conditionalFormatting>
  <conditionalFormatting sqref="H60">
    <cfRule type="cellIs" dxfId="114" priority="115" operator="equal">
      <formula>0</formula>
    </cfRule>
  </conditionalFormatting>
  <conditionalFormatting sqref="K60">
    <cfRule type="cellIs" dxfId="113" priority="114" operator="equal">
      <formula>$E$179</formula>
    </cfRule>
  </conditionalFormatting>
  <conditionalFormatting sqref="K60">
    <cfRule type="cellIs" dxfId="112" priority="113" operator="equal">
      <formula>0</formula>
    </cfRule>
  </conditionalFormatting>
  <conditionalFormatting sqref="M60">
    <cfRule type="cellIs" dxfId="111" priority="112" operator="equal">
      <formula>$E$179</formula>
    </cfRule>
  </conditionalFormatting>
  <conditionalFormatting sqref="M60">
    <cfRule type="cellIs" dxfId="110" priority="111" operator="equal">
      <formula>0</formula>
    </cfRule>
  </conditionalFormatting>
  <conditionalFormatting sqref="N60">
    <cfRule type="cellIs" dxfId="109" priority="110" operator="equal">
      <formula>$E$179</formula>
    </cfRule>
  </conditionalFormatting>
  <conditionalFormatting sqref="N60">
    <cfRule type="cellIs" dxfId="108" priority="109" operator="equal">
      <formula>0</formula>
    </cfRule>
  </conditionalFormatting>
  <conditionalFormatting sqref="O61:V62">
    <cfRule type="cellIs" dxfId="107" priority="108" operator="equal">
      <formula>$E$179</formula>
    </cfRule>
  </conditionalFormatting>
  <conditionalFormatting sqref="O61:V62">
    <cfRule type="cellIs" dxfId="106" priority="107" operator="equal">
      <formula>0</formula>
    </cfRule>
  </conditionalFormatting>
  <conditionalFormatting sqref="O64:T66">
    <cfRule type="cellIs" dxfId="105" priority="106" operator="equal">
      <formula>$E$179</formula>
    </cfRule>
  </conditionalFormatting>
  <conditionalFormatting sqref="O64:T66">
    <cfRule type="cellIs" dxfId="104" priority="105" operator="equal">
      <formula>0</formula>
    </cfRule>
  </conditionalFormatting>
  <conditionalFormatting sqref="V64:Y64">
    <cfRule type="cellIs" dxfId="103" priority="104" operator="equal">
      <formula>$E$179</formula>
    </cfRule>
  </conditionalFormatting>
  <conditionalFormatting sqref="V64:Y64">
    <cfRule type="cellIs" dxfId="102" priority="103" operator="equal">
      <formula>0</formula>
    </cfRule>
  </conditionalFormatting>
  <conditionalFormatting sqref="C55:Y55">
    <cfRule type="cellIs" dxfId="101" priority="102" operator="equal">
      <formula>$E$179</formula>
    </cfRule>
  </conditionalFormatting>
  <conditionalFormatting sqref="C55:Y55">
    <cfRule type="cellIs" dxfId="100" priority="101" operator="equal">
      <formula>0</formula>
    </cfRule>
  </conditionalFormatting>
  <conditionalFormatting sqref="O52:V53">
    <cfRule type="cellIs" dxfId="99" priority="100" operator="equal">
      <formula>$E$179</formula>
    </cfRule>
  </conditionalFormatting>
  <conditionalFormatting sqref="O52:V53">
    <cfRule type="cellIs" dxfId="98" priority="99" operator="equal">
      <formula>0</formula>
    </cfRule>
  </conditionalFormatting>
  <conditionalFormatting sqref="C53:N53">
    <cfRule type="cellIs" dxfId="97" priority="98" operator="equal">
      <formula>$E$179</formula>
    </cfRule>
  </conditionalFormatting>
  <conditionalFormatting sqref="C53:N53">
    <cfRule type="cellIs" dxfId="96" priority="97" operator="equal">
      <formula>0</formula>
    </cfRule>
  </conditionalFormatting>
  <conditionalFormatting sqref="F52">
    <cfRule type="cellIs" dxfId="95" priority="96" operator="equal">
      <formula>$E$179</formula>
    </cfRule>
  </conditionalFormatting>
  <conditionalFormatting sqref="F52">
    <cfRule type="cellIs" dxfId="94" priority="95" operator="equal">
      <formula>0</formula>
    </cfRule>
  </conditionalFormatting>
  <conditionalFormatting sqref="C51:K51">
    <cfRule type="cellIs" dxfId="93" priority="94" operator="equal">
      <formula>$E$179</formula>
    </cfRule>
  </conditionalFormatting>
  <conditionalFormatting sqref="C51:K51">
    <cfRule type="cellIs" dxfId="92" priority="93" operator="equal">
      <formula>0</formula>
    </cfRule>
  </conditionalFormatting>
  <conditionalFormatting sqref="R50:V50">
    <cfRule type="cellIs" dxfId="91" priority="92" operator="equal">
      <formula>$E$179</formula>
    </cfRule>
  </conditionalFormatting>
  <conditionalFormatting sqref="R50:V50">
    <cfRule type="cellIs" dxfId="90" priority="91" operator="equal">
      <formula>0</formula>
    </cfRule>
  </conditionalFormatting>
  <conditionalFormatting sqref="V41">
    <cfRule type="cellIs" dxfId="89" priority="90" operator="equal">
      <formula>$E$179</formula>
    </cfRule>
  </conditionalFormatting>
  <conditionalFormatting sqref="V41">
    <cfRule type="cellIs" dxfId="88" priority="89" operator="equal">
      <formula>0</formula>
    </cfRule>
  </conditionalFormatting>
  <conditionalFormatting sqref="Q41:T42">
    <cfRule type="cellIs" dxfId="87" priority="88" operator="equal">
      <formula>$E$179</formula>
    </cfRule>
  </conditionalFormatting>
  <conditionalFormatting sqref="Q41:T42">
    <cfRule type="cellIs" dxfId="86" priority="87" operator="equal">
      <formula>0</formula>
    </cfRule>
  </conditionalFormatting>
  <conditionalFormatting sqref="S40">
    <cfRule type="cellIs" dxfId="85" priority="86" operator="equal">
      <formula>$E$179</formula>
    </cfRule>
  </conditionalFormatting>
  <conditionalFormatting sqref="S40">
    <cfRule type="cellIs" dxfId="84" priority="85" operator="equal">
      <formula>0</formula>
    </cfRule>
  </conditionalFormatting>
  <conditionalFormatting sqref="Q40">
    <cfRule type="cellIs" dxfId="83" priority="84" operator="equal">
      <formula>$E$179</formula>
    </cfRule>
  </conditionalFormatting>
  <conditionalFormatting sqref="Q40">
    <cfRule type="cellIs" dxfId="82" priority="83" operator="equal">
      <formula>0</formula>
    </cfRule>
  </conditionalFormatting>
  <conditionalFormatting sqref="N40:P42">
    <cfRule type="cellIs" dxfId="81" priority="82" operator="equal">
      <formula>$E$179</formula>
    </cfRule>
  </conditionalFormatting>
  <conditionalFormatting sqref="N40:P42">
    <cfRule type="cellIs" dxfId="80" priority="81" operator="equal">
      <formula>0</formula>
    </cfRule>
  </conditionalFormatting>
  <conditionalFormatting sqref="M42">
    <cfRule type="cellIs" dxfId="79" priority="80" operator="equal">
      <formula>$E$179</formula>
    </cfRule>
  </conditionalFormatting>
  <conditionalFormatting sqref="M42">
    <cfRule type="cellIs" dxfId="78" priority="79" operator="equal">
      <formula>0</formula>
    </cfRule>
  </conditionalFormatting>
  <conditionalFormatting sqref="H40:L40">
    <cfRule type="cellIs" dxfId="77" priority="78" operator="equal">
      <formula>$E$179</formula>
    </cfRule>
  </conditionalFormatting>
  <conditionalFormatting sqref="H40:L40 K41:L42">
    <cfRule type="cellIs" dxfId="76" priority="77" operator="equal">
      <formula>0</formula>
    </cfRule>
  </conditionalFormatting>
  <conditionalFormatting sqref="C41:J43">
    <cfRule type="cellIs" dxfId="75" priority="76" operator="equal">
      <formula>$E$179</formula>
    </cfRule>
  </conditionalFormatting>
  <conditionalFormatting sqref="C41:J43">
    <cfRule type="cellIs" dxfId="74" priority="75" operator="equal">
      <formula>0</formula>
    </cfRule>
  </conditionalFormatting>
  <conditionalFormatting sqref="C40:F40">
    <cfRule type="cellIs" dxfId="73" priority="74" operator="equal">
      <formula>$E$179</formula>
    </cfRule>
  </conditionalFormatting>
  <conditionalFormatting sqref="C40:F40">
    <cfRule type="cellIs" dxfId="72" priority="73" operator="equal">
      <formula>0</formula>
    </cfRule>
  </conditionalFormatting>
  <conditionalFormatting sqref="C67:Y67">
    <cfRule type="cellIs" dxfId="71" priority="70" operator="equal">
      <formula>$E$179</formula>
    </cfRule>
  </conditionalFormatting>
  <conditionalFormatting sqref="C67:Y67">
    <cfRule type="cellIs" dxfId="70" priority="69" operator="equal">
      <formula>0</formula>
    </cfRule>
  </conditionalFormatting>
  <conditionalFormatting sqref="U64:U65">
    <cfRule type="cellIs" dxfId="69" priority="68" operator="equal">
      <formula>$E$179</formula>
    </cfRule>
  </conditionalFormatting>
  <conditionalFormatting sqref="U64:U65">
    <cfRule type="cellIs" dxfId="68" priority="67" operator="equal">
      <formula>0</formula>
    </cfRule>
  </conditionalFormatting>
  <conditionalFormatting sqref="C13:Y13">
    <cfRule type="cellIs" dxfId="67" priority="60" operator="equal">
      <formula>$E$179</formula>
    </cfRule>
  </conditionalFormatting>
  <conditionalFormatting sqref="C13:Y13">
    <cfRule type="cellIs" dxfId="66" priority="59" operator="equal">
      <formula>0</formula>
    </cfRule>
  </conditionalFormatting>
  <conditionalFormatting sqref="S29:U29">
    <cfRule type="cellIs" dxfId="65" priority="58" operator="equal">
      <formula>$E$179</formula>
    </cfRule>
  </conditionalFormatting>
  <conditionalFormatting sqref="S29:U29">
    <cfRule type="cellIs" dxfId="64" priority="57" operator="equal">
      <formula>0</formula>
    </cfRule>
  </conditionalFormatting>
  <conditionalFormatting sqref="C31:J37">
    <cfRule type="cellIs" dxfId="63" priority="56" operator="equal">
      <formula>$E$179</formula>
    </cfRule>
  </conditionalFormatting>
  <conditionalFormatting sqref="C31:J37">
    <cfRule type="cellIs" dxfId="62" priority="55" operator="equal">
      <formula>0</formula>
    </cfRule>
  </conditionalFormatting>
  <conditionalFormatting sqref="K31:K34">
    <cfRule type="cellIs" dxfId="61" priority="54" operator="equal">
      <formula>$E$179</formula>
    </cfRule>
  </conditionalFormatting>
  <conditionalFormatting sqref="K31:K34">
    <cfRule type="cellIs" dxfId="60" priority="53" operator="equal">
      <formula>0</formula>
    </cfRule>
  </conditionalFormatting>
  <conditionalFormatting sqref="K36:K37">
    <cfRule type="cellIs" dxfId="59" priority="52" operator="equal">
      <formula>$E$179</formula>
    </cfRule>
  </conditionalFormatting>
  <conditionalFormatting sqref="K36:K37">
    <cfRule type="cellIs" dxfId="58" priority="51" operator="equal">
      <formula>0</formula>
    </cfRule>
  </conditionalFormatting>
  <conditionalFormatting sqref="L31:R37">
    <cfRule type="cellIs" dxfId="57" priority="50" operator="equal">
      <formula>$E$179</formula>
    </cfRule>
  </conditionalFormatting>
  <conditionalFormatting sqref="L31:R37">
    <cfRule type="cellIs" dxfId="56" priority="49" operator="equal">
      <formula>0</formula>
    </cfRule>
  </conditionalFormatting>
  <conditionalFormatting sqref="S36:V37">
    <cfRule type="cellIs" dxfId="55" priority="48" operator="equal">
      <formula>$E$179</formula>
    </cfRule>
  </conditionalFormatting>
  <conditionalFormatting sqref="S36:V37">
    <cfRule type="cellIs" dxfId="54" priority="47" operator="equal">
      <formula>0</formula>
    </cfRule>
  </conditionalFormatting>
  <conditionalFormatting sqref="T35:U35">
    <cfRule type="cellIs" dxfId="53" priority="46" operator="equal">
      <formula>$E$179</formula>
    </cfRule>
  </conditionalFormatting>
  <conditionalFormatting sqref="T35:U35">
    <cfRule type="cellIs" dxfId="52" priority="45" operator="equal">
      <formula>0</formula>
    </cfRule>
  </conditionalFormatting>
  <conditionalFormatting sqref="S31:V34">
    <cfRule type="cellIs" dxfId="51" priority="44" operator="equal">
      <formula>$E$179</formula>
    </cfRule>
  </conditionalFormatting>
  <conditionalFormatting sqref="S31:V34">
    <cfRule type="cellIs" dxfId="50" priority="43" operator="equal">
      <formula>0</formula>
    </cfRule>
  </conditionalFormatting>
  <conditionalFormatting sqref="T38">
    <cfRule type="cellIs" dxfId="49" priority="42" operator="equal">
      <formula>$E$179</formula>
    </cfRule>
  </conditionalFormatting>
  <conditionalFormatting sqref="T38">
    <cfRule type="cellIs" dxfId="48" priority="41" operator="equal">
      <formula>0</formula>
    </cfRule>
  </conditionalFormatting>
  <conditionalFormatting sqref="Q38:R38">
    <cfRule type="cellIs" dxfId="47" priority="40" operator="equal">
      <formula>$E$179</formula>
    </cfRule>
  </conditionalFormatting>
  <conditionalFormatting sqref="Q38:R38">
    <cfRule type="cellIs" dxfId="46" priority="39" operator="equal">
      <formula>0</formula>
    </cfRule>
  </conditionalFormatting>
  <conditionalFormatting sqref="W61:W62">
    <cfRule type="cellIs" dxfId="45" priority="38" operator="equal">
      <formula>$E$179</formula>
    </cfRule>
  </conditionalFormatting>
  <conditionalFormatting sqref="W61:W62">
    <cfRule type="cellIs" dxfId="44" priority="37" operator="equal">
      <formula>0</formula>
    </cfRule>
  </conditionalFormatting>
  <conditionalFormatting sqref="X61:Y62">
    <cfRule type="cellIs" dxfId="43" priority="36" operator="equal">
      <formula>$E$179</formula>
    </cfRule>
  </conditionalFormatting>
  <conditionalFormatting sqref="X61:Y62">
    <cfRule type="cellIs" dxfId="42" priority="35" operator="equal">
      <formula>0</formula>
    </cfRule>
  </conditionalFormatting>
  <conditionalFormatting sqref="X35:X37">
    <cfRule type="cellIs" dxfId="41" priority="28" operator="equal">
      <formula>$E$179</formula>
    </cfRule>
  </conditionalFormatting>
  <conditionalFormatting sqref="X35:X37">
    <cfRule type="cellIs" dxfId="40" priority="27" operator="equal">
      <formula>0</formula>
    </cfRule>
  </conditionalFormatting>
  <conditionalFormatting sqref="X31:X34">
    <cfRule type="cellIs" dxfId="39" priority="26" operator="equal">
      <formula>$E$179</formula>
    </cfRule>
  </conditionalFormatting>
  <conditionalFormatting sqref="X31:X34">
    <cfRule type="cellIs" dxfId="38" priority="25" operator="equal">
      <formula>0</formula>
    </cfRule>
  </conditionalFormatting>
  <conditionalFormatting sqref="Y40:Y42">
    <cfRule type="cellIs" dxfId="37" priority="24" operator="equal">
      <formula>$E$179</formula>
    </cfRule>
  </conditionalFormatting>
  <conditionalFormatting sqref="Y40:Y42">
    <cfRule type="cellIs" dxfId="36" priority="23" operator="equal">
      <formula>0</formula>
    </cfRule>
  </conditionalFormatting>
  <conditionalFormatting sqref="W30:W38">
    <cfRule type="cellIs" dxfId="35" priority="18" operator="equal">
      <formula>$E$179</formula>
    </cfRule>
  </conditionalFormatting>
  <conditionalFormatting sqref="W30:W38">
    <cfRule type="cellIs" dxfId="34" priority="17" operator="equal">
      <formula>0</formula>
    </cfRule>
  </conditionalFormatting>
  <conditionalFormatting sqref="V57">
    <cfRule type="cellIs" dxfId="33" priority="16" operator="equal">
      <formula>$E$179</formula>
    </cfRule>
  </conditionalFormatting>
  <conditionalFormatting sqref="V57">
    <cfRule type="cellIs" dxfId="32" priority="15" operator="equal">
      <formula>0</formula>
    </cfRule>
  </conditionalFormatting>
  <conditionalFormatting sqref="W57:Y57">
    <cfRule type="cellIs" dxfId="31" priority="14" operator="equal">
      <formula>$E$179</formula>
    </cfRule>
  </conditionalFormatting>
  <conditionalFormatting sqref="W57:Y57">
    <cfRule type="cellIs" dxfId="30" priority="13" operator="equal">
      <formula>0</formula>
    </cfRule>
  </conditionalFormatting>
  <conditionalFormatting sqref="W52:W53">
    <cfRule type="cellIs" dxfId="29" priority="12" operator="equal">
      <formula>$E$179</formula>
    </cfRule>
  </conditionalFormatting>
  <conditionalFormatting sqref="W52:W53">
    <cfRule type="cellIs" dxfId="28" priority="11" operator="equal">
      <formula>0</formula>
    </cfRule>
  </conditionalFormatting>
  <conditionalFormatting sqref="W50:Y50">
    <cfRule type="cellIs" dxfId="27" priority="10" operator="equal">
      <formula>$E$179</formula>
    </cfRule>
  </conditionalFormatting>
  <conditionalFormatting sqref="W50:Y50">
    <cfRule type="cellIs" dxfId="26" priority="9" operator="equal">
      <formula>0</formula>
    </cfRule>
  </conditionalFormatting>
  <conditionalFormatting sqref="X52:X53">
    <cfRule type="cellIs" dxfId="25" priority="8" operator="equal">
      <formula>$E$179</formula>
    </cfRule>
  </conditionalFormatting>
  <conditionalFormatting sqref="X52:X53">
    <cfRule type="cellIs" dxfId="24" priority="7" operator="equal">
      <formula>0</formula>
    </cfRule>
  </conditionalFormatting>
  <conditionalFormatting sqref="Y52:Y53">
    <cfRule type="cellIs" dxfId="23" priority="6" operator="equal">
      <formula>$E$179</formula>
    </cfRule>
  </conditionalFormatting>
  <conditionalFormatting sqref="Y52:Y53">
    <cfRule type="cellIs" dxfId="22" priority="5" operator="equal">
      <formula>0</formula>
    </cfRule>
  </conditionalFormatting>
  <conditionalFormatting sqref="W40:X41">
    <cfRule type="cellIs" dxfId="21" priority="4" operator="equal">
      <formula>$E$179</formula>
    </cfRule>
  </conditionalFormatting>
  <conditionalFormatting sqref="W40:X41">
    <cfRule type="cellIs" dxfId="20" priority="3" operator="equal">
      <formula>0</formula>
    </cfRule>
  </conditionalFormatting>
  <conditionalFormatting sqref="Y31:Y37">
    <cfRule type="cellIs" dxfId="19" priority="2" operator="equal">
      <formula>$E$179</formula>
    </cfRule>
  </conditionalFormatting>
  <conditionalFormatting sqref="Y31:Y37">
    <cfRule type="cellIs" dxfId="18" priority="1" operator="equal">
      <formula>0</formula>
    </cfRule>
  </conditionalFormatting>
  <hyperlinks>
    <hyperlink ref="B76" r:id="rId1" display="https://travel.state.gov/content/travel/en/legal/visa-law0/visa-statistics/annual-reports.html"/>
    <hyperlink ref="Z3:Z5" location="Índice!A1" display="Regresar"/>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Índice</vt:lpstr>
      <vt:lpstr>V.1. Totalvisas</vt:lpstr>
      <vt:lpstr>V.2. Totalvisasinmig</vt:lpstr>
      <vt:lpstr>V.3. Visasporpaísycondmig</vt:lpstr>
      <vt:lpstr>V.4. Totalvisasnoinmigcat</vt:lpstr>
      <vt:lpstr>V.5. Principalesclasenoinmig</vt:lpstr>
      <vt:lpstr>V.6. Totalvisasnoinmigmx</vt:lpstr>
      <vt:lpstr>V.7. Principalescategoinmi</vt:lpstr>
      <vt:lpstr>V.8. InmigranteMx</vt:lpstr>
      <vt:lpstr>V.9. Principalescategonoinmig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V.</dc:creator>
  <cp:lastModifiedBy>Lopez Vega Rafael</cp:lastModifiedBy>
  <cp:lastPrinted>2019-12-18T21:54:46Z</cp:lastPrinted>
  <dcterms:created xsi:type="dcterms:W3CDTF">2016-07-11T15:37:45Z</dcterms:created>
  <dcterms:modified xsi:type="dcterms:W3CDTF">2023-02-10T20:19:41Z</dcterms:modified>
</cp:coreProperties>
</file>